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7875" windowHeight="3390"/>
  </bookViews>
  <sheets>
    <sheet name="RATEIO_IDESE 2024" sheetId="11" r:id="rId1"/>
    <sheet name="QTDE_PROJETOS" sheetId="12" r:id="rId2"/>
  </sheets>
  <definedNames>
    <definedName name="_xlnm._FilterDatabase" localSheetId="0" hidden="1">'RATEIO_IDESE 2024'!$A$7:$F$507</definedName>
    <definedName name="_xlnm.Print_Titles" localSheetId="0">'RATEIO_IDESE 2024'!$7:$7</definedName>
  </definedNames>
  <calcPr calcId="125725"/>
  <pivotCaches>
    <pivotCache cacheId="47" r:id="rId3"/>
  </pivotCaches>
</workbook>
</file>

<file path=xl/calcChain.xml><?xml version="1.0" encoding="utf-8"?>
<calcChain xmlns="http://schemas.openxmlformats.org/spreadsheetml/2006/main">
  <c r="F367" i="11"/>
  <c r="F368"/>
  <c r="F369"/>
  <c r="F370"/>
  <c r="F371"/>
  <c r="F372"/>
  <c r="F366"/>
  <c r="F358"/>
  <c r="F359"/>
  <c r="F360"/>
  <c r="F361"/>
  <c r="F362"/>
  <c r="F363"/>
  <c r="F364"/>
  <c r="F365"/>
  <c r="F357"/>
  <c r="F351"/>
  <c r="F352"/>
  <c r="F353"/>
  <c r="F354"/>
  <c r="F355"/>
  <c r="F356"/>
  <c r="F350"/>
  <c r="F401"/>
  <c r="F402"/>
  <c r="F403"/>
  <c r="F404"/>
  <c r="F405"/>
  <c r="F406"/>
  <c r="F407"/>
  <c r="F400"/>
  <c r="F55" l="1"/>
  <c r="F56"/>
  <c r="F57"/>
  <c r="F58"/>
  <c r="F59"/>
  <c r="F60"/>
  <c r="F61"/>
  <c r="F62"/>
  <c r="F63"/>
  <c r="F64"/>
  <c r="F65"/>
  <c r="F66"/>
  <c r="F67"/>
  <c r="F68"/>
  <c r="F69"/>
  <c r="F70"/>
  <c r="F71"/>
  <c r="F54"/>
  <c r="F14"/>
  <c r="F15"/>
  <c r="F16"/>
  <c r="F17"/>
  <c r="F13"/>
  <c r="F506"/>
  <c r="F505"/>
  <c r="F504"/>
  <c r="F503"/>
  <c r="F502"/>
  <c r="F501"/>
  <c r="F500"/>
  <c r="F499"/>
  <c r="F498"/>
  <c r="F497"/>
  <c r="F496"/>
  <c r="F495"/>
  <c r="F494"/>
  <c r="F493"/>
  <c r="F492"/>
  <c r="F491"/>
  <c r="F490"/>
  <c r="F489"/>
  <c r="F488"/>
  <c r="F487"/>
  <c r="F486"/>
  <c r="F484"/>
  <c r="F483"/>
  <c r="F482"/>
  <c r="F481"/>
  <c r="F480"/>
  <c r="F479"/>
  <c r="F478"/>
  <c r="F477"/>
  <c r="F476"/>
  <c r="F474"/>
  <c r="F473"/>
  <c r="F472"/>
  <c r="F471"/>
  <c r="F470"/>
  <c r="F469"/>
  <c r="F468"/>
  <c r="F467"/>
  <c r="F466"/>
  <c r="F434"/>
  <c r="F433"/>
  <c r="F432"/>
  <c r="F431"/>
  <c r="F430"/>
  <c r="F429"/>
  <c r="F428"/>
  <c r="F427"/>
  <c r="F426"/>
  <c r="F425"/>
  <c r="F423"/>
  <c r="F422"/>
  <c r="F421"/>
  <c r="F420"/>
  <c r="F419"/>
  <c r="F418"/>
  <c r="F417"/>
  <c r="F416"/>
  <c r="F415"/>
  <c r="F414"/>
  <c r="F413"/>
  <c r="F412"/>
  <c r="F411"/>
  <c r="F410"/>
  <c r="F409"/>
  <c r="F408"/>
  <c r="F399"/>
  <c r="F398"/>
  <c r="F397"/>
  <c r="F396"/>
  <c r="F395"/>
  <c r="F394"/>
  <c r="F393"/>
  <c r="F392"/>
  <c r="F391"/>
  <c r="F390"/>
  <c r="F389"/>
  <c r="F388"/>
  <c r="F387"/>
  <c r="F386"/>
  <c r="F385"/>
  <c r="F384"/>
  <c r="F382"/>
  <c r="F381"/>
  <c r="F380"/>
  <c r="F379"/>
  <c r="F378"/>
  <c r="F377"/>
  <c r="F376"/>
  <c r="F375"/>
  <c r="F374"/>
  <c r="F373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9"/>
  <c r="F328"/>
  <c r="F327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5"/>
  <c r="F304"/>
  <c r="F303"/>
  <c r="F302"/>
  <c r="F301"/>
  <c r="F300"/>
  <c r="F299"/>
  <c r="F298"/>
  <c r="F297"/>
  <c r="F296"/>
  <c r="F295"/>
  <c r="F294"/>
  <c r="F293"/>
  <c r="F292"/>
  <c r="F291"/>
  <c r="F290"/>
  <c r="F289"/>
  <c r="F288"/>
  <c r="F287"/>
  <c r="F286"/>
  <c r="F285"/>
  <c r="F284"/>
  <c r="F283"/>
  <c r="F282"/>
  <c r="F280"/>
  <c r="F279"/>
  <c r="F278"/>
  <c r="F277"/>
  <c r="F276"/>
  <c r="F275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2"/>
  <c r="F11"/>
  <c r="F10"/>
  <c r="F9"/>
  <c r="F8"/>
  <c r="F507" l="1"/>
</calcChain>
</file>

<file path=xl/sharedStrings.xml><?xml version="1.0" encoding="utf-8"?>
<sst xmlns="http://schemas.openxmlformats.org/spreadsheetml/2006/main" count="1220" uniqueCount="435">
  <si>
    <t>COREDE</t>
  </si>
  <si>
    <t>Secretarias</t>
  </si>
  <si>
    <t>ÓRGÃO</t>
  </si>
  <si>
    <t>BENEFICIÁRIO</t>
  </si>
  <si>
    <t>VALOR REPASSE (R$)</t>
  </si>
  <si>
    <t>Alto Jacuí</t>
  </si>
  <si>
    <t>Campanha</t>
  </si>
  <si>
    <t>Central</t>
  </si>
  <si>
    <t>Centro Sul</t>
  </si>
  <si>
    <t>Fronteira Noroeste</t>
  </si>
  <si>
    <t>Fronteira Oeste</t>
  </si>
  <si>
    <t>Hortênsias</t>
  </si>
  <si>
    <t>Litoral</t>
  </si>
  <si>
    <t>Médio Alto Uruguai</t>
  </si>
  <si>
    <t>Missões</t>
  </si>
  <si>
    <t>Nordeste</t>
  </si>
  <si>
    <t>Noroeste Colonial</t>
  </si>
  <si>
    <t>Norte</t>
  </si>
  <si>
    <t>Paranhana Encosta da Serra</t>
  </si>
  <si>
    <t>Produção</t>
  </si>
  <si>
    <t>Serra</t>
  </si>
  <si>
    <t>Sul</t>
  </si>
  <si>
    <t>Vale do Caí</t>
  </si>
  <si>
    <t>Vale do Rio dos Sinos</t>
  </si>
  <si>
    <t>Vale do Rio Pardo</t>
  </si>
  <si>
    <t>Vale do Taquari</t>
  </si>
  <si>
    <t>Metropolitano Delta do Jacuí</t>
  </si>
  <si>
    <t>Alto da Serra do Botucaraí</t>
  </si>
  <si>
    <t>Jacuí Centro</t>
  </si>
  <si>
    <t>Campos de Cima da Serra</t>
  </si>
  <si>
    <t>Rio da Várzea</t>
  </si>
  <si>
    <t>Vale do Jaguarí</t>
  </si>
  <si>
    <t>Celeiro</t>
  </si>
  <si>
    <t>TOTAL RECURSO</t>
  </si>
  <si>
    <t>CONSULTA POPULAR 2026 - LOA 2027</t>
  </si>
  <si>
    <t>Secretaria da Agricultura, Pecuária, Produção Sustentável e Irrigação - SEAPI</t>
  </si>
  <si>
    <t>SEAPI</t>
  </si>
  <si>
    <t>2 - Aquisição de materiais para estradas do interior.</t>
  </si>
  <si>
    <t>Colorado</t>
  </si>
  <si>
    <t>Ibirubá</t>
  </si>
  <si>
    <t>Lagoa dos Três Cantos</t>
  </si>
  <si>
    <t>Quinze de Novembro</t>
  </si>
  <si>
    <t>Saldanha Marinho</t>
  </si>
  <si>
    <t>Secretaria de Desenvolvimento Social - SEDES</t>
  </si>
  <si>
    <t>SEDES</t>
  </si>
  <si>
    <t>1 - Serviços Assistenciais</t>
  </si>
  <si>
    <t>Salto do Jacuí</t>
  </si>
  <si>
    <t>2 - Desenvolvimento da agricultura e pecuária da Campanha.</t>
  </si>
  <si>
    <t>Aceguá</t>
  </si>
  <si>
    <t>Caçapava do Sul</t>
  </si>
  <si>
    <t>Candiota</t>
  </si>
  <si>
    <t>Dom Pedrito</t>
  </si>
  <si>
    <t>Hulha Negra</t>
  </si>
  <si>
    <t>Lavras do Sul</t>
  </si>
  <si>
    <t>Secretaria do Meio Ambiente e Infraestrutura - SEMA</t>
  </si>
  <si>
    <t>SEMA</t>
  </si>
  <si>
    <t>5 - Qualificação da infraestrutura de atendimento ao bem-estar animal.</t>
  </si>
  <si>
    <t>Secretaria do Esporte e Lazer  - SEL</t>
  </si>
  <si>
    <t>SEL</t>
  </si>
  <si>
    <t>4 - Qualificação de espaços para o esporte e lazer.</t>
  </si>
  <si>
    <t>Secretaria de Desenvolvimento Rural - SDR</t>
  </si>
  <si>
    <t>SDR</t>
  </si>
  <si>
    <t>Agudo</t>
  </si>
  <si>
    <t>Dilermando de Aguiar</t>
  </si>
  <si>
    <t>Dona Francisca</t>
  </si>
  <si>
    <t>Faxinal do Soturno</t>
  </si>
  <si>
    <t>Formigueiro</t>
  </si>
  <si>
    <t>Itaara</t>
  </si>
  <si>
    <t>Ivorá</t>
  </si>
  <si>
    <t>Jari</t>
  </si>
  <si>
    <t>Júlio de Castilhos</t>
  </si>
  <si>
    <t>Nova Palma</t>
  </si>
  <si>
    <t>Pinhal Grande</t>
  </si>
  <si>
    <t>Quevedos</t>
  </si>
  <si>
    <t>Silveira Martins</t>
  </si>
  <si>
    <t>São João do Polêsine</t>
  </si>
  <si>
    <t>São Martinho da Serra</t>
  </si>
  <si>
    <t>São Pedro do Sul</t>
  </si>
  <si>
    <t>Toropi</t>
  </si>
  <si>
    <t>Tupanciretã</t>
  </si>
  <si>
    <t>1 - Fomento ao setor da Agricultura Familiar.</t>
  </si>
  <si>
    <t>Defesa Civil RS - CEDEC-RS</t>
  </si>
  <si>
    <t>Defesa Civil</t>
  </si>
  <si>
    <t>3 - Aquisição de materiais, equipamento e veículos para fortalecer as equipes municipais de Defesa Civil.</t>
  </si>
  <si>
    <t>Arambaré</t>
  </si>
  <si>
    <t>Arroio dos Ratos</t>
  </si>
  <si>
    <t>Barra do Ribeiro</t>
  </si>
  <si>
    <t>Barão do Triunfo</t>
  </si>
  <si>
    <t>Butiá</t>
  </si>
  <si>
    <t>Camaquã</t>
  </si>
  <si>
    <t>Cerro Grande do Sul</t>
  </si>
  <si>
    <t>Charqueadas</t>
  </si>
  <si>
    <t>Chuvisca</t>
  </si>
  <si>
    <t>Cristal</t>
  </si>
  <si>
    <t>Dom Feliciano</t>
  </si>
  <si>
    <t>Mariana Pimentel</t>
  </si>
  <si>
    <t>Minas do Leão</t>
  </si>
  <si>
    <t>Sentinela do Sul</t>
  </si>
  <si>
    <t>Sertão Santana</t>
  </si>
  <si>
    <t>São Jerônimo</t>
  </si>
  <si>
    <t>Tapes</t>
  </si>
  <si>
    <t>3 - Segurança e bem estar animal, através de microchipagem e castração de animais felinos e caninos.</t>
  </si>
  <si>
    <t>2 - Aquisição de veículo e ou equipamentos para a coordenadoria Municipal de proteção e Defesa Civil.</t>
  </si>
  <si>
    <t>1 - Ampliação de patrulhas mecanizadas e aquisição de implementos agrícolas.</t>
  </si>
  <si>
    <t>Campina das Missões</t>
  </si>
  <si>
    <t>Cândido Godói</t>
  </si>
  <si>
    <t>Doutor Maurício Cardoso</t>
  </si>
  <si>
    <t>Nova Candelária</t>
  </si>
  <si>
    <t>Porto Lucena</t>
  </si>
  <si>
    <t>Porto Mauá</t>
  </si>
  <si>
    <t>Porto Vera Cruz</t>
  </si>
  <si>
    <t>Senador Salgado Filho</t>
  </si>
  <si>
    <t>São José do Inhacorá</t>
  </si>
  <si>
    <t>Tuparendi</t>
  </si>
  <si>
    <t>1 - Fortalecer e fomentar as cadeias produtivas locais.</t>
  </si>
  <si>
    <t>2 - Projeto de Qualificação da Atividade Leiteira, com Aferição de Equipamentos, Manejo, Bem-Estar Animal e Análises Laboratoriais. Será executado pelo APL Leite.</t>
  </si>
  <si>
    <t>PROJETO REGIONAL</t>
  </si>
  <si>
    <t>Secretaria de Turismo  - SETUR</t>
  </si>
  <si>
    <t>SETUR</t>
  </si>
  <si>
    <t>5 - Promover o fortalecimento do turismo regional por meio da implantação de sinalização turística padronizada e da realização de uma campanha integrada de divulgação da Rota do Rio Uruguai, ampliando a atratividade dos municípios da AMUFRON.</t>
  </si>
  <si>
    <t>3 - Reforma, aquisição de equipamentos e melhoria da acessibilidade para os serviços sociais.</t>
  </si>
  <si>
    <t>Alegrete</t>
  </si>
  <si>
    <t>Barra do Quaraí</t>
  </si>
  <si>
    <t>Itacurubi</t>
  </si>
  <si>
    <t>Itaqui</t>
  </si>
  <si>
    <t>Manoel Viana</t>
  </si>
  <si>
    <t>Maçambará</t>
  </si>
  <si>
    <t>Quaraí</t>
  </si>
  <si>
    <t>Santa Margarida do Sul</t>
  </si>
  <si>
    <t>São Borja</t>
  </si>
  <si>
    <t>Uruguaiana</t>
  </si>
  <si>
    <t>2 - Reaparelhamento da Defesa Civil.</t>
  </si>
  <si>
    <t>2 - Revitalização e ou criação de espaço esportivo, lazer ou praça.</t>
  </si>
  <si>
    <t>Cambará do Sul</t>
  </si>
  <si>
    <t>Gramado</t>
  </si>
  <si>
    <t>Jaquirana</t>
  </si>
  <si>
    <t>Nova Petrópolis</t>
  </si>
  <si>
    <t>Picada Café</t>
  </si>
  <si>
    <t>São Francisco de Paula</t>
  </si>
  <si>
    <t>1 - Recuperação de Estradas Vicinais.</t>
  </si>
  <si>
    <t>Caraá</t>
  </si>
  <si>
    <t>Itati</t>
  </si>
  <si>
    <t>Três Forquilhas</t>
  </si>
  <si>
    <t>2 - Centro de atenção ao Idoso e/ou Promoção do envelhecimento ativo e saudável.</t>
  </si>
  <si>
    <t>Balneário Pinhal</t>
  </si>
  <si>
    <t>Imbé</t>
  </si>
  <si>
    <t>5 - Fortalecimento da Defesa Civil Municipal.</t>
  </si>
  <si>
    <t>Secretaria de Desenvolvimento Urbano e Metropolitano  - SEDUR</t>
  </si>
  <si>
    <t>SEDUR</t>
  </si>
  <si>
    <t>2 - Aquisição de equipamento para pavimentação asfáltica.</t>
  </si>
  <si>
    <t>1 - Fortalecimento das Cadeias Produtivas.</t>
  </si>
  <si>
    <t>4 - Projeto de conservação de solos e águas na zona rural.</t>
  </si>
  <si>
    <t>1 - Caminhos da Produção: Estradas Vicinais e Acessos Rurais nas Missões.</t>
  </si>
  <si>
    <t>Caibaté</t>
  </si>
  <si>
    <t>Dezesseis de Novembro</t>
  </si>
  <si>
    <t>Eugênio de Castro</t>
  </si>
  <si>
    <t>Giruá</t>
  </si>
  <si>
    <t>Guarani das Missões</t>
  </si>
  <si>
    <t>Mato Queimado</t>
  </si>
  <si>
    <t>Pirapó</t>
  </si>
  <si>
    <t>Porto Xavier</t>
  </si>
  <si>
    <t>Rolador</t>
  </si>
  <si>
    <t>Salvador das Missões</t>
  </si>
  <si>
    <t>Sete de Setembro</t>
  </si>
  <si>
    <t>Ubiretama</t>
  </si>
  <si>
    <t>Vitória das Missões</t>
  </si>
  <si>
    <t>2 - Espaços Vivos Missões: Revitalização Urbana e Convivência Comunitária.</t>
  </si>
  <si>
    <t>Cerro Largo</t>
  </si>
  <si>
    <t>São Pedro do Butiá</t>
  </si>
  <si>
    <t>1 - Aquisição de veículos para os Departamentos Municipais de Meio Ambiente.</t>
  </si>
  <si>
    <t>1 - Adequação de estradas vicinais, ponte e bueiros com foco em resistência a enxurradas.</t>
  </si>
  <si>
    <t>Ajuricaba</t>
  </si>
  <si>
    <t>Augusto Pestana</t>
  </si>
  <si>
    <t>Bozano</t>
  </si>
  <si>
    <t>Catuípe</t>
  </si>
  <si>
    <t>Condor</t>
  </si>
  <si>
    <t>Coronel Barros</t>
  </si>
  <si>
    <t>Ijuí</t>
  </si>
  <si>
    <t>Jóia</t>
  </si>
  <si>
    <t>Nova Ramada</t>
  </si>
  <si>
    <t>Panambi</t>
  </si>
  <si>
    <t>Pejuçara</t>
  </si>
  <si>
    <t>2 - Implementação de Programa de Esterilização de animais domésticos vermifugação, vacinas e fornecimento de ração . Promover ações de proteção animal, conscientização sobre guarda responsável e incentivo á adoção de animais. Aquisição de veículos.</t>
  </si>
  <si>
    <t>3 - Fomento à agricultura familiar: infraestrutura e equipamentos; insumos para correção e adubação do solo; construção de cisternas; melhoramento genético; fortalecimento da cadeia do leite e corte; controle da brucelose e tuberculose.</t>
  </si>
  <si>
    <t>3 - Unidade Móvel de Castração - SUS Animal / Castra Móvel - Operado pelo Hospital Veterinário da URI Erechim.</t>
  </si>
  <si>
    <t>Secretaria de Trabalho e Desenvolvimento Profissional - STDP</t>
  </si>
  <si>
    <t>STDP</t>
  </si>
  <si>
    <t>4 - Trabalho e Desenvolvimento Profissional - Escola da Costura Alto Uruguai: 20 cursos de qualificação em nível intermediário, com 80 horas/aula, 20 alunos por turma, totalizando 400 pessoas formadas.</t>
  </si>
  <si>
    <t>2 - Instalação de uma Rede Regional Integrada de Resiliência Climática e Monitoramento de Riscos de Desastres ambientais.</t>
  </si>
  <si>
    <t>3 - Castração e microchipagem de caninos e felinos.</t>
  </si>
  <si>
    <t>Igrejinha</t>
  </si>
  <si>
    <t>Lindolfo Collor</t>
  </si>
  <si>
    <t>Morro Reuter</t>
  </si>
  <si>
    <t>Parobé</t>
  </si>
  <si>
    <t>Presidente Lucena</t>
  </si>
  <si>
    <t>Riozinho</t>
  </si>
  <si>
    <t>Rolante</t>
  </si>
  <si>
    <t>Santa Maria do Herval</t>
  </si>
  <si>
    <t>Taquara</t>
  </si>
  <si>
    <t>Três Coroas</t>
  </si>
  <si>
    <t>1 - Fortalecimento da agricultura e infraestruturarural e/ou recuperação de solo e aquisição de insumos.</t>
  </si>
  <si>
    <t>4 - Revitalização, ampliação e construção de infraestruturapara esporte e lazer.</t>
  </si>
  <si>
    <t>2 - Prevenção e resposta a desastres e /ou aparelhamento da Defesa Civil nos municípios.</t>
  </si>
  <si>
    <t>4 - Infância protegida e inclusiva: implantação de um Parque Inclusivo para brincar, viver e conviver.</t>
  </si>
  <si>
    <t>Farroupilha</t>
  </si>
  <si>
    <t>Montauri</t>
  </si>
  <si>
    <t>União da Serra</t>
  </si>
  <si>
    <t>3 - Fortalecimento da Feira Regional do Produtor Rural</t>
  </si>
  <si>
    <t>Bento Gonçalves</t>
  </si>
  <si>
    <t>Pinto Bandeira</t>
  </si>
  <si>
    <t>2 - Implantação do Sistema Regional de Sinalização Turística em Territórios Turísticos Consolidados e em Consolidação.</t>
  </si>
  <si>
    <t>Secretaria de Justiça, Cidadania e Direitos Humanos - SJCDH</t>
  </si>
  <si>
    <t>SJCDH</t>
  </si>
  <si>
    <t>4 - Programa Regional de Estruturação de Espaços Multissensoriais Modulares para Atendimento Especializado de Crianças com Deficiência.</t>
  </si>
  <si>
    <t>Arroio Grande</t>
  </si>
  <si>
    <t>Canguçu</t>
  </si>
  <si>
    <t>Herval</t>
  </si>
  <si>
    <t>Jaguarão</t>
  </si>
  <si>
    <t>Pedras Altas</t>
  </si>
  <si>
    <t>São José do Norte</t>
  </si>
  <si>
    <t>São Lourenço do Sul</t>
  </si>
  <si>
    <t>1 - Manejo, conservação e recuperação do solo.</t>
  </si>
  <si>
    <t>Arroio do Padre</t>
  </si>
  <si>
    <t>Morro Redondo</t>
  </si>
  <si>
    <t>Tavares</t>
  </si>
  <si>
    <t>Turuçu</t>
  </si>
  <si>
    <t>3 - Combate à Fome, compra da agricultura familiar com doação simultânea para as famílias em situação de vulnerabilidade.</t>
  </si>
  <si>
    <t>Cerrito</t>
  </si>
  <si>
    <t>Pedro Osório</t>
  </si>
  <si>
    <t>Santa Vitória do Palmar</t>
  </si>
  <si>
    <t>2 - Revitalização e Modernização de Espaços Turísticos e Culturais Públicos.</t>
  </si>
  <si>
    <t>Alto Feliz</t>
  </si>
  <si>
    <t>Barão</t>
  </si>
  <si>
    <t>Bom Princípio</t>
  </si>
  <si>
    <t>Brochier</t>
  </si>
  <si>
    <t>Capela de Santana</t>
  </si>
  <si>
    <t>Feliz</t>
  </si>
  <si>
    <t>Harmonia</t>
  </si>
  <si>
    <t>Linha Nova</t>
  </si>
  <si>
    <t>Maratá</t>
  </si>
  <si>
    <t>Montenegro</t>
  </si>
  <si>
    <t>Pareci Novo</t>
  </si>
  <si>
    <t>Salvador do Sul</t>
  </si>
  <si>
    <t>São José do Hortêncio</t>
  </si>
  <si>
    <t>São José do Sul</t>
  </si>
  <si>
    <t>São Pedro da Serra</t>
  </si>
  <si>
    <t>São Sebastião do Caí</t>
  </si>
  <si>
    <t>São Vendelino</t>
  </si>
  <si>
    <t>Tupandi</t>
  </si>
  <si>
    <t>Vale Real</t>
  </si>
  <si>
    <t>Araricá</t>
  </si>
  <si>
    <t>Campo Bom</t>
  </si>
  <si>
    <t>Canoas</t>
  </si>
  <si>
    <t>Dois Irmãos</t>
  </si>
  <si>
    <t>Esteio</t>
  </si>
  <si>
    <t>Estância Velha</t>
  </si>
  <si>
    <t>Ivoti</t>
  </si>
  <si>
    <t>Nova Hartz</t>
  </si>
  <si>
    <t>Nova Santa Rita</t>
  </si>
  <si>
    <t>Novo Hamburgo</t>
  </si>
  <si>
    <t>Portão</t>
  </si>
  <si>
    <t>Sapiranga</t>
  </si>
  <si>
    <t>Sapucaia do Sul</t>
  </si>
  <si>
    <t>São Leopoldo</t>
  </si>
  <si>
    <t>4 - Bem estar Animal.</t>
  </si>
  <si>
    <t>1 - Fortalecimento da Defesa Civil.</t>
  </si>
  <si>
    <t>3 - Programa Água na Fonte: protegendo nascentes e garantindo água para as famílias.</t>
  </si>
  <si>
    <t>Encruzilhada do Sul</t>
  </si>
  <si>
    <t>Pantano Grande</t>
  </si>
  <si>
    <t>Rio Pardo</t>
  </si>
  <si>
    <t>Santa Cruz do Sul</t>
  </si>
  <si>
    <t>1 - Fortalecer e fomentar a produção e agroindustrialização de alimentos da agricultura familiar do Vale do Rio Pardo.</t>
  </si>
  <si>
    <t>2 - Raízes do Futuro: Juventude Rural, Sucessão Familiar e Oportunidades no Campo.</t>
  </si>
  <si>
    <t>4 - Promoção de Cadeias Agropecuárias Alternativas para o Fortalecimento da Agricultura Familiar e das Pequenas Propriedades Rurais.</t>
  </si>
  <si>
    <t>Arroio do Meio</t>
  </si>
  <si>
    <t>Coqueiro Baixo</t>
  </si>
  <si>
    <t>Doutor Ricardo</t>
  </si>
  <si>
    <t>Estrela</t>
  </si>
  <si>
    <t>Imigrante</t>
  </si>
  <si>
    <t>Marques de Souza</t>
  </si>
  <si>
    <t>Nova Bréscia</t>
  </si>
  <si>
    <t>Pouso Novo</t>
  </si>
  <si>
    <t>Progresso</t>
  </si>
  <si>
    <t>Travesseiro</t>
  </si>
  <si>
    <t>2 - Criação da Rota das Agroindústrias "Sabores, Cultura e Natureza": Integração entre Cultura, Meio Ambiente e Turismo.</t>
  </si>
  <si>
    <t>3 - Melhorias das Estradas Vicinais rurais, aproveitamento de recursos hídricos e aquisição de equipamentos, maquinários e veículos.</t>
  </si>
  <si>
    <t>Alto Alegre</t>
  </si>
  <si>
    <t>Campos Borges</t>
  </si>
  <si>
    <t>Espumoso</t>
  </si>
  <si>
    <t>Gramado Xavier</t>
  </si>
  <si>
    <t>Ibirapuitã</t>
  </si>
  <si>
    <t>Jacuizinho</t>
  </si>
  <si>
    <t>Lagoão</t>
  </si>
  <si>
    <t>Mormaço</t>
  </si>
  <si>
    <t>Soledade</t>
  </si>
  <si>
    <t>Tio Hugo</t>
  </si>
  <si>
    <t>2 - Fortalecer a Agroindústria familiar e os APLS de agroindústrias e/ou aquisição de equipamentos agrícolas, maquinários, veículos de carga locomoção, auxílio nas agroindústrias e ações assistenciais.</t>
  </si>
  <si>
    <t>Barros Cassal</t>
  </si>
  <si>
    <t>Fontoura Xavier</t>
  </si>
  <si>
    <t>Itapuca</t>
  </si>
  <si>
    <t>São José do Herval</t>
  </si>
  <si>
    <t>Victor Graeff</t>
  </si>
  <si>
    <t>1 - Aparelhamento e Fortalecimento da estrutura operacional da Defesa Civil municipal.</t>
  </si>
  <si>
    <t>Nicolau Vergueiro</t>
  </si>
  <si>
    <t>1 - Reaparelhamento da Defesa Civil</t>
  </si>
  <si>
    <t>Glorinha</t>
  </si>
  <si>
    <t>Santo Antônio da Patrulha</t>
  </si>
  <si>
    <t>Triunfo</t>
  </si>
  <si>
    <t>2 - Fortalecimento da Agricultura Familiar com Equipamentos Agrícolas e capacitações.</t>
  </si>
  <si>
    <t>3 - Aquisição de veículos pelos municípios do Corede para o fomento da Agricultura Familiar.</t>
  </si>
  <si>
    <t>Cachoeira do Sul</t>
  </si>
  <si>
    <t>Cerro Branco</t>
  </si>
  <si>
    <t>Novo Cabrais</t>
  </si>
  <si>
    <t>Paraíso do Sul</t>
  </si>
  <si>
    <t>Restinga Sêca</t>
  </si>
  <si>
    <t>São Sepé</t>
  </si>
  <si>
    <t>Vila Nova do Sul</t>
  </si>
  <si>
    <t>4 - Construção, ampliação e/ou construção de espaços públicos destinados ao esporte, lazer e convivência comunitária.</t>
  </si>
  <si>
    <t>3 - Conclusão de Estádio Municipal e Pista Atlética; Reforma do Piso do Ginásio de esportes do Bairro Vitória.</t>
  </si>
  <si>
    <t>André da Rocha</t>
  </si>
  <si>
    <t>Bom Jesus</t>
  </si>
  <si>
    <t>Campestre da Serra</t>
  </si>
  <si>
    <t>Esmeralda</t>
  </si>
  <si>
    <t>Ipê</t>
  </si>
  <si>
    <t>Monte Alegre dos Campos</t>
  </si>
  <si>
    <t>Muitos Capões</t>
  </si>
  <si>
    <t>Pinhal da Serra</t>
  </si>
  <si>
    <t>São José dos Ausentes</t>
  </si>
  <si>
    <t>Vacaria</t>
  </si>
  <si>
    <t>Secretaria de Inovação, Ciência e Tecnologia - SICT</t>
  </si>
  <si>
    <t>SICT</t>
  </si>
  <si>
    <t>1 - Projeto Interdisciplinar: ensino Pesquisa e extensão da unidade da UERGS em Vacaria.</t>
  </si>
  <si>
    <t>PROJETO REGIONAL - UERGS</t>
  </si>
  <si>
    <t>Cacequi</t>
  </si>
  <si>
    <t>Capão do Cipó</t>
  </si>
  <si>
    <t>Jaguari</t>
  </si>
  <si>
    <t>Mata</t>
  </si>
  <si>
    <t>Nova Esperança do Sul</t>
  </si>
  <si>
    <t>Santiago</t>
  </si>
  <si>
    <t>São Francisco de Assis</t>
  </si>
  <si>
    <t>São Vicente do Sul</t>
  </si>
  <si>
    <t>Unistalda</t>
  </si>
  <si>
    <t>3 - Aparelhamento para Defesa Civil.</t>
  </si>
  <si>
    <t>1 - URI SANTIAGO Inclusão Digital 60+ Capacitação Tecnológica e Segurança Digital para idosos do Vale do Jaguari.</t>
  </si>
  <si>
    <t>PROJETO REGIONAL - URI</t>
  </si>
  <si>
    <t>4 - Aquisição de Veículos para a prestação de serviços de ATERS para as famílias rurais e agroindústrias familiares do Vale do Jaguari.</t>
  </si>
  <si>
    <t>1 - Constelação Expressiva APAES - Regional</t>
  </si>
  <si>
    <t>PROJETO REGIONAL - APAE</t>
  </si>
  <si>
    <t>Barra do Guarita</t>
  </si>
  <si>
    <t>Bom Progresso</t>
  </si>
  <si>
    <t>Braga</t>
  </si>
  <si>
    <t>Campo Novo</t>
  </si>
  <si>
    <t>Chiapetta</t>
  </si>
  <si>
    <t>Coronel Bicaco</t>
  </si>
  <si>
    <t>Crissiumal</t>
  </si>
  <si>
    <t>Derrubadas</t>
  </si>
  <si>
    <t>Esperança do Sul</t>
  </si>
  <si>
    <t>Humaitá</t>
  </si>
  <si>
    <t>Inhacorá</t>
  </si>
  <si>
    <t>Miraguaí</t>
  </si>
  <si>
    <t>Redentora</t>
  </si>
  <si>
    <t>Santo Augusto</t>
  </si>
  <si>
    <t>Sede Nova</t>
  </si>
  <si>
    <t>São Martinho</t>
  </si>
  <si>
    <t>São Valério do Sul</t>
  </si>
  <si>
    <t>Tenente Portela</t>
  </si>
  <si>
    <t>Tiradentes do Sul</t>
  </si>
  <si>
    <t>Três Passos</t>
  </si>
  <si>
    <t>Vista Gaúcha</t>
  </si>
  <si>
    <t>DEMANDAS ELEITAS</t>
  </si>
  <si>
    <t>Barra Funda</t>
  </si>
  <si>
    <t>Chapada</t>
  </si>
  <si>
    <t>Constantina</t>
  </si>
  <si>
    <t>Engenho Velho</t>
  </si>
  <si>
    <t>Liberato Salzano</t>
  </si>
  <si>
    <t>Nova Boa Vista</t>
  </si>
  <si>
    <t>Novo Barreiro</t>
  </si>
  <si>
    <t>Novo Xingu</t>
  </si>
  <si>
    <t>Palmeira das Missões</t>
  </si>
  <si>
    <t>Ronda Alta</t>
  </si>
  <si>
    <t>São José das Missões</t>
  </si>
  <si>
    <t>Sarandi</t>
  </si>
  <si>
    <t>Boa Vista das Missões</t>
  </si>
  <si>
    <t>Cerro Grande</t>
  </si>
  <si>
    <t>Jaboticaba</t>
  </si>
  <si>
    <t>Sagrada Família</t>
  </si>
  <si>
    <t>São Pedro das Missões</t>
  </si>
  <si>
    <t>Três Palmeiras</t>
  </si>
  <si>
    <t>1 - Reestruturação, reforma e construção de centros esportivos e áreas de lazer Municipais.</t>
  </si>
  <si>
    <t>2 - Fortalecimento da proteção e garantia dos direitos das pessoas idosas, promoção do envelhecimento ativo e saudável, possibilitando equipar espaços físicos e locais adequados para o atendimento aos idosos.</t>
  </si>
  <si>
    <t>Lageado do Bugre</t>
  </si>
  <si>
    <t>Almirante Tamandaré do Sul</t>
  </si>
  <si>
    <t>Coqueiros do Sul</t>
  </si>
  <si>
    <t>David Canabarro</t>
  </si>
  <si>
    <t>Ernestina</t>
  </si>
  <si>
    <t>Gentil</t>
  </si>
  <si>
    <t>Muliterno</t>
  </si>
  <si>
    <t>Nova Alvorada</t>
  </si>
  <si>
    <t>Santo Antônio do Planalto</t>
  </si>
  <si>
    <t>Vila Maria</t>
  </si>
  <si>
    <t>Camargo</t>
  </si>
  <si>
    <t>Casca</t>
  </si>
  <si>
    <t>Ciríaco</t>
  </si>
  <si>
    <t>Coxilha</t>
  </si>
  <si>
    <t>Mato Castelhano</t>
  </si>
  <si>
    <t>São Domingos do Sul</t>
  </si>
  <si>
    <t>Vanini</t>
  </si>
  <si>
    <t>Marau</t>
  </si>
  <si>
    <t>Passo Fundo</t>
  </si>
  <si>
    <t>Santo Antônio do Palma</t>
  </si>
  <si>
    <t>Rótulos de Linha</t>
  </si>
  <si>
    <t>Total geral</t>
  </si>
  <si>
    <t>Contar de ÓRGÃO</t>
  </si>
  <si>
    <t>Valores</t>
  </si>
  <si>
    <t>Soma de VALOR REPASSE (R$)</t>
  </si>
  <si>
    <t>Candelária</t>
  </si>
  <si>
    <t>Ibarama</t>
  </si>
  <si>
    <t xml:space="preserve">Vale Verde </t>
  </si>
  <si>
    <t xml:space="preserve">Estrela Velha </t>
  </si>
  <si>
    <t>Boqueirão do Leão</t>
  </si>
  <si>
    <t xml:space="preserve">General Câmara </t>
  </si>
  <si>
    <t>Mato Leitão</t>
  </si>
  <si>
    <t>Passo do Sobrado</t>
  </si>
  <si>
    <t>Segredo</t>
  </si>
  <si>
    <t>Sobradinho</t>
  </si>
  <si>
    <t>Venâncio Aires</t>
  </si>
  <si>
    <t xml:space="preserve">Vera Cruz </t>
  </si>
  <si>
    <t>Herveiras</t>
  </si>
  <si>
    <t>Sinimbu</t>
  </si>
  <si>
    <t>Tunas</t>
  </si>
  <si>
    <t xml:space="preserve">Vale do Sol </t>
  </si>
  <si>
    <t xml:space="preserve">Lagoa Bonita do Sul </t>
  </si>
  <si>
    <t>Arroio do Tigre</t>
  </si>
  <si>
    <t xml:space="preserve">Passa Sete </t>
  </si>
  <si>
    <t>4 - Programa de recuperação de solo.</t>
  </si>
</sst>
</file>

<file path=xl/styles.xml><?xml version="1.0" encoding="utf-8"?>
<styleSheet xmlns="http://schemas.openxmlformats.org/spreadsheetml/2006/main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Calibri"/>
      <family val="2"/>
    </font>
    <font>
      <sz val="12"/>
      <color rgb="FF000000"/>
      <name val="Arial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b/>
      <sz val="12"/>
      <color rgb="FF000000"/>
      <name val="Arial"/>
      <family val="2"/>
    </font>
    <font>
      <sz val="12"/>
      <color rgb="FF242424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b/>
      <u val="double"/>
      <sz val="22"/>
      <name val="Arial Black"/>
      <family val="2"/>
    </font>
    <font>
      <b/>
      <u val="double"/>
      <sz val="20"/>
      <name val="Arial Black"/>
      <family val="2"/>
    </font>
  </fonts>
  <fills count="62">
    <fill>
      <patternFill patternType="none"/>
    </fill>
    <fill>
      <patternFill patternType="gray125"/>
    </fill>
    <fill>
      <gradientFill degree="90">
        <stop position="0">
          <color rgb="FFDCEFF4"/>
        </stop>
        <stop position="1">
          <color rgb="FFB6DDE8"/>
        </stop>
      </gradientFill>
    </fill>
    <fill>
      <patternFill patternType="solid">
        <fgColor rgb="FFF2F2F2"/>
        <bgColor rgb="FF000000"/>
      </patternFill>
    </fill>
    <fill>
      <patternFill patternType="solid">
        <fgColor rgb="FFD7E4B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B6DDE8"/>
        <bgColor rgb="FF000000"/>
      </patternFill>
    </fill>
    <fill>
      <patternFill patternType="solid">
        <fgColor rgb="FFDDD9C3"/>
        <bgColor rgb="FF000000"/>
      </patternFill>
    </fill>
    <fill>
      <patternFill patternType="solid">
        <fgColor rgb="FFF2DDDC"/>
        <bgColor rgb="FF000000"/>
      </patternFill>
    </fill>
    <fill>
      <patternFill patternType="solid">
        <fgColor rgb="FFE5E0EC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B3FFCC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8ABBC0"/>
        <bgColor rgb="FF000000"/>
      </patternFill>
    </fill>
    <fill>
      <patternFill patternType="solid">
        <fgColor rgb="FFBCA19E"/>
        <bgColor rgb="FF000000"/>
      </patternFill>
    </fill>
    <fill>
      <patternFill patternType="solid">
        <fgColor rgb="FFF9EBB9"/>
        <bgColor rgb="FF000000"/>
      </patternFill>
    </fill>
    <fill>
      <patternFill patternType="solid">
        <fgColor rgb="FFBDCCB4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DDF2FB"/>
        <bgColor rgb="FF000000"/>
      </patternFill>
    </fill>
    <fill>
      <patternFill patternType="solid">
        <fgColor rgb="FFEDCBA5"/>
        <bgColor rgb="FF000000"/>
      </patternFill>
    </fill>
    <fill>
      <patternFill patternType="solid">
        <fgColor rgb="FF99CCFF"/>
        <bgColor auto="1"/>
      </patternFill>
    </fill>
    <fill>
      <patternFill patternType="solid">
        <fgColor rgb="FFD4F4B6"/>
        <bgColor rgb="FF000000"/>
      </patternFill>
    </fill>
    <fill>
      <patternFill patternType="solid">
        <fgColor rgb="FFFADEF9"/>
        <bgColor rgb="FF000000"/>
      </patternFill>
    </fill>
    <fill>
      <patternFill patternType="solid">
        <fgColor rgb="FFCCECFF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BCF0FA"/>
        <bgColor rgb="FF000000"/>
      </patternFill>
    </fill>
    <fill>
      <patternFill patternType="solid">
        <fgColor rgb="FFFF9966"/>
        <bgColor rgb="FF000000"/>
      </patternFill>
    </fill>
    <fill>
      <patternFill patternType="solid">
        <fgColor rgb="FFFAD7B0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1">
    <xf numFmtId="0" fontId="0" fillId="0" borderId="0"/>
    <xf numFmtId="44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 applyBorder="0" applyProtection="0">
      <alignment horizontal="left"/>
    </xf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16" fillId="0" borderId="0"/>
    <xf numFmtId="0" fontId="6" fillId="0" borderId="0"/>
    <xf numFmtId="0" fontId="16" fillId="0" borderId="0"/>
    <xf numFmtId="0" fontId="22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32" borderId="0" applyNumberFormat="0" applyBorder="0" applyAlignment="0" applyProtection="0"/>
    <xf numFmtId="0" fontId="29" fillId="33" borderId="28" applyNumberFormat="0" applyAlignment="0" applyProtection="0"/>
    <xf numFmtId="0" fontId="30" fillId="34" borderId="29" applyNumberFormat="0" applyAlignment="0" applyProtection="0"/>
    <xf numFmtId="0" fontId="31" fillId="34" borderId="28" applyNumberFormat="0" applyAlignment="0" applyProtection="0"/>
    <xf numFmtId="0" fontId="32" fillId="0" borderId="30" applyNumberFormat="0" applyFill="0" applyAlignment="0" applyProtection="0"/>
    <xf numFmtId="0" fontId="4" fillId="35" borderId="31" applyNumberFormat="0" applyAlignment="0" applyProtection="0"/>
    <xf numFmtId="0" fontId="33" fillId="0" borderId="0" applyNumberFormat="0" applyFill="0" applyBorder="0" applyAlignment="0" applyProtection="0"/>
    <xf numFmtId="0" fontId="5" fillId="36" borderId="32" applyNumberFormat="0" applyFont="0" applyAlignment="0" applyProtection="0"/>
    <xf numFmtId="0" fontId="34" fillId="0" borderId="0" applyNumberFormat="0" applyFill="0" applyBorder="0" applyAlignment="0" applyProtection="0"/>
    <xf numFmtId="0" fontId="1" fillId="0" borderId="33" applyNumberFormat="0" applyFill="0" applyAlignment="0" applyProtection="0"/>
    <xf numFmtId="0" fontId="3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1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5" borderId="0" applyNumberFormat="0" applyBorder="0" applyAlignment="0" applyProtection="0"/>
    <xf numFmtId="0" fontId="35" fillId="56" borderId="0" applyNumberFormat="0" applyBorder="0" applyAlignment="0" applyProtection="0"/>
    <xf numFmtId="0" fontId="3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35" fillId="60" borderId="0" applyNumberFormat="0" applyBorder="0" applyAlignment="0" applyProtection="0"/>
    <xf numFmtId="0" fontId="22" fillId="0" borderId="0" applyNumberFormat="0" applyFill="0" applyBorder="0" applyAlignment="0" applyProtection="0"/>
    <xf numFmtId="0" fontId="28" fillId="32" borderId="0" applyNumberFormat="0" applyBorder="0" applyAlignment="0" applyProtection="0"/>
    <xf numFmtId="0" fontId="35" fillId="40" borderId="0" applyNumberFormat="0" applyBorder="0" applyAlignment="0" applyProtection="0"/>
    <xf numFmtId="0" fontId="35" fillId="44" borderId="0" applyNumberFormat="0" applyBorder="0" applyAlignment="0" applyProtection="0"/>
    <xf numFmtId="0" fontId="35" fillId="48" borderId="0" applyNumberFormat="0" applyBorder="0" applyAlignment="0" applyProtection="0"/>
    <xf numFmtId="0" fontId="35" fillId="52" borderId="0" applyNumberFormat="0" applyBorder="0" applyAlignment="0" applyProtection="0"/>
    <xf numFmtId="0" fontId="35" fillId="56" borderId="0" applyNumberFormat="0" applyBorder="0" applyAlignment="0" applyProtection="0"/>
    <xf numFmtId="0" fontId="35" fillId="60" borderId="0" applyNumberFormat="0" applyBorder="0" applyAlignment="0" applyProtection="0"/>
  </cellStyleXfs>
  <cellXfs count="41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43" fontId="6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9" fillId="0" borderId="0" xfId="0" applyFont="1" applyBorder="1" applyAlignment="1">
      <alignment horizontal="center" vertical="distributed"/>
    </xf>
    <xf numFmtId="0" fontId="8" fillId="0" borderId="0" xfId="0" applyFont="1" applyBorder="1"/>
    <xf numFmtId="0" fontId="18" fillId="0" borderId="0" xfId="0" applyFont="1" applyBorder="1"/>
    <xf numFmtId="0" fontId="14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43" fontId="6" fillId="0" borderId="0" xfId="1" applyNumberFormat="1" applyFont="1" applyFill="1" applyBorder="1" applyAlignment="1">
      <alignment horizontal="right" vertical="center"/>
    </xf>
    <xf numFmtId="0" fontId="21" fillId="0" borderId="0" xfId="0" applyFont="1" applyBorder="1"/>
    <xf numFmtId="0" fontId="6" fillId="0" borderId="0" xfId="0" applyFont="1" applyBorder="1" applyAlignment="1">
      <alignment horizontal="right" vertical="center"/>
    </xf>
    <xf numFmtId="0" fontId="6" fillId="0" borderId="0" xfId="0" applyFont="1" applyBorder="1"/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0" fillId="0" borderId="0" xfId="0"/>
    <xf numFmtId="0" fontId="6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0" fontId="6" fillId="0" borderId="0" xfId="1" applyNumberFormat="1" applyFont="1" applyFill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8" fillId="0" borderId="0" xfId="1" applyNumberFormat="1" applyFont="1" applyFill="1" applyBorder="1" applyAlignment="1">
      <alignment horizontal="center"/>
    </xf>
    <xf numFmtId="0" fontId="6" fillId="4" borderId="35" xfId="0" applyFont="1" applyFill="1" applyBorder="1" applyAlignment="1">
      <alignment vertical="center"/>
    </xf>
    <xf numFmtId="0" fontId="8" fillId="0" borderId="0" xfId="0" applyFont="1" applyBorder="1"/>
    <xf numFmtId="0" fontId="9" fillId="3" borderId="1" xfId="0" applyFont="1" applyFill="1" applyBorder="1" applyAlignment="1">
      <alignment horizontal="center" vertical="distributed"/>
    </xf>
    <xf numFmtId="0" fontId="11" fillId="3" borderId="2" xfId="2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8" fillId="0" borderId="0" xfId="0" applyFont="1" applyBorder="1"/>
    <xf numFmtId="0" fontId="8" fillId="16" borderId="12" xfId="0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left" vertical="center" wrapText="1"/>
    </xf>
    <xf numFmtId="0" fontId="0" fillId="61" borderId="8" xfId="0" applyFont="1" applyFill="1" applyBorder="1" applyAlignment="1">
      <alignment vertical="center"/>
    </xf>
    <xf numFmtId="0" fontId="36" fillId="4" borderId="6" xfId="3" applyFont="1" applyFill="1" applyBorder="1" applyAlignment="1">
      <alignment vertical="center"/>
    </xf>
    <xf numFmtId="0" fontId="0" fillId="61" borderId="4" xfId="0" applyFont="1" applyFill="1" applyBorder="1" applyAlignment="1">
      <alignment vertical="center"/>
    </xf>
    <xf numFmtId="0" fontId="36" fillId="4" borderId="35" xfId="8" applyFont="1" applyFill="1" applyBorder="1" applyAlignment="1">
      <alignment vertical="center"/>
    </xf>
    <xf numFmtId="0" fontId="0" fillId="61" borderId="35" xfId="0" applyFont="1" applyFill="1" applyBorder="1" applyAlignment="1">
      <alignment vertical="center"/>
    </xf>
    <xf numFmtId="0" fontId="0" fillId="61" borderId="10" xfId="0" applyFont="1" applyFill="1" applyBorder="1" applyAlignment="1">
      <alignment vertical="center"/>
    </xf>
    <xf numFmtId="0" fontId="0" fillId="61" borderId="13" xfId="0" applyFont="1" applyFill="1" applyBorder="1" applyAlignment="1">
      <alignment vertical="center"/>
    </xf>
    <xf numFmtId="0" fontId="0" fillId="61" borderId="3" xfId="0" applyFont="1" applyFill="1" applyBorder="1" applyAlignment="1">
      <alignment vertical="center"/>
    </xf>
    <xf numFmtId="0" fontId="0" fillId="61" borderId="19" xfId="0" applyFont="1" applyFill="1" applyBorder="1" applyAlignment="1">
      <alignment vertical="center"/>
    </xf>
    <xf numFmtId="0" fontId="0" fillId="61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12" fillId="9" borderId="1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0" fontId="0" fillId="61" borderId="2" xfId="0" applyFill="1" applyBorder="1" applyAlignment="1">
      <alignment horizontal="left" vertical="center" wrapText="1"/>
    </xf>
    <xf numFmtId="0" fontId="8" fillId="12" borderId="18" xfId="0" applyFont="1" applyFill="1" applyBorder="1" applyAlignment="1">
      <alignment horizontal="center" vertical="center"/>
    </xf>
    <xf numFmtId="0" fontId="8" fillId="12" borderId="19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left" vertical="center"/>
    </xf>
    <xf numFmtId="0" fontId="8" fillId="12" borderId="1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center" vertical="center"/>
    </xf>
    <xf numFmtId="0" fontId="8" fillId="14" borderId="2" xfId="0" applyFont="1" applyFill="1" applyBorder="1" applyAlignment="1">
      <alignment horizontal="left" vertical="center" wrapText="1"/>
    </xf>
    <xf numFmtId="0" fontId="8" fillId="16" borderId="1" xfId="0" applyFont="1" applyFill="1" applyBorder="1" applyAlignment="1">
      <alignment horizontal="center" vertical="center"/>
    </xf>
    <xf numFmtId="0" fontId="8" fillId="16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8" fillId="19" borderId="1" xfId="0" applyFont="1" applyFill="1" applyBorder="1" applyAlignment="1">
      <alignment horizontal="center" vertical="center" wrapText="1"/>
    </xf>
    <xf numFmtId="0" fontId="8" fillId="19" borderId="2" xfId="0" applyFont="1" applyFill="1" applyBorder="1" applyAlignment="1">
      <alignment horizontal="left" vertical="center" wrapText="1"/>
    </xf>
    <xf numFmtId="0" fontId="6" fillId="4" borderId="36" xfId="0" applyFont="1" applyFill="1" applyBorder="1" applyAlignment="1">
      <alignment horizontal="left" vertical="center" wrapText="1"/>
    </xf>
    <xf numFmtId="0" fontId="8" fillId="23" borderId="1" xfId="0" applyFont="1" applyFill="1" applyBorder="1" applyAlignment="1">
      <alignment horizontal="center" vertical="center"/>
    </xf>
    <xf numFmtId="0" fontId="8" fillId="23" borderId="2" xfId="0" applyFont="1" applyFill="1" applyBorder="1" applyAlignment="1">
      <alignment horizontal="left" vertical="center" wrapText="1"/>
    </xf>
    <xf numFmtId="0" fontId="8" fillId="26" borderId="1" xfId="0" applyFont="1" applyFill="1" applyBorder="1" applyAlignment="1">
      <alignment horizontal="center" vertical="center"/>
    </xf>
    <xf numFmtId="0" fontId="8" fillId="26" borderId="2" xfId="0" applyFont="1" applyFill="1" applyBorder="1" applyAlignment="1">
      <alignment horizontal="left" vertical="center" wrapText="1"/>
    </xf>
    <xf numFmtId="0" fontId="19" fillId="28" borderId="1" xfId="0" applyFont="1" applyFill="1" applyBorder="1" applyAlignment="1">
      <alignment horizontal="center" vertical="center"/>
    </xf>
    <xf numFmtId="0" fontId="8" fillId="28" borderId="2" xfId="0" applyFont="1" applyFill="1" applyBorder="1" applyAlignment="1">
      <alignment horizontal="left" vertical="center" wrapText="1"/>
    </xf>
    <xf numFmtId="0" fontId="8" fillId="29" borderId="18" xfId="0" applyFont="1" applyFill="1" applyBorder="1" applyAlignment="1">
      <alignment horizontal="center" vertical="center"/>
    </xf>
    <xf numFmtId="0" fontId="8" fillId="29" borderId="19" xfId="0" applyFont="1" applyFill="1" applyBorder="1" applyAlignment="1">
      <alignment horizontal="left" vertical="center" wrapText="1"/>
    </xf>
    <xf numFmtId="0" fontId="9" fillId="3" borderId="2" xfId="1" applyNumberFormat="1" applyFont="1" applyFill="1" applyBorder="1" applyAlignment="1">
      <alignment horizontal="center" vertical="distributed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6" fillId="0" borderId="19" xfId="1" applyNumberFormat="1" applyFont="1" applyFill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0" fontId="6" fillId="0" borderId="8" xfId="1" applyNumberFormat="1" applyFont="1" applyFill="1" applyBorder="1" applyAlignment="1">
      <alignment horizontal="center" vertical="center" wrapText="1"/>
    </xf>
    <xf numFmtId="0" fontId="6" fillId="0" borderId="35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0" fontId="6" fillId="0" borderId="10" xfId="1" applyNumberFormat="1" applyFont="1" applyFill="1" applyBorder="1" applyAlignment="1">
      <alignment horizontal="center" vertical="center" wrapText="1"/>
    </xf>
    <xf numFmtId="0" fontId="6" fillId="0" borderId="13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/>
    </xf>
    <xf numFmtId="0" fontId="3" fillId="0" borderId="19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35" xfId="1" applyNumberFormat="1" applyFont="1" applyFill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6" xfId="0" applyNumberFormat="1" applyFont="1" applyBorder="1" applyAlignment="1">
      <alignment horizontal="center" vertical="center" wrapText="1"/>
    </xf>
    <xf numFmtId="0" fontId="6" fillId="0" borderId="4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47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3" fillId="0" borderId="13" xfId="1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horizontal="left" vertical="center" wrapText="1"/>
    </xf>
    <xf numFmtId="0" fontId="0" fillId="61" borderId="8" xfId="0" applyFill="1" applyBorder="1" applyAlignment="1">
      <alignment vertical="center"/>
    </xf>
    <xf numFmtId="0" fontId="0" fillId="61" borderId="4" xfId="0" applyFill="1" applyBorder="1" applyAlignment="1">
      <alignment vertical="center"/>
    </xf>
    <xf numFmtId="0" fontId="0" fillId="61" borderId="35" xfId="0" applyFill="1" applyBorder="1" applyAlignment="1">
      <alignment vertical="center"/>
    </xf>
    <xf numFmtId="4" fontId="0" fillId="0" borderId="0" xfId="0" applyNumberFormat="1"/>
    <xf numFmtId="0" fontId="8" fillId="0" borderId="0" xfId="0" applyFont="1" applyBorder="1"/>
    <xf numFmtId="0" fontId="3" fillId="0" borderId="10" xfId="1" applyNumberFormat="1" applyFont="1" applyFill="1" applyBorder="1" applyAlignment="1">
      <alignment horizontal="center" vertical="center" wrapText="1"/>
    </xf>
    <xf numFmtId="0" fontId="0" fillId="61" borderId="8" xfId="0" applyFill="1" applyBorder="1" applyAlignment="1">
      <alignment vertical="center" wrapText="1"/>
    </xf>
    <xf numFmtId="0" fontId="0" fillId="61" borderId="35" xfId="0" applyFont="1" applyFill="1" applyBorder="1" applyAlignment="1">
      <alignment vertical="center" wrapText="1"/>
    </xf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61" borderId="8" xfId="0" applyFont="1" applyFill="1" applyBorder="1" applyAlignment="1">
      <alignment vertical="center" wrapText="1"/>
    </xf>
    <xf numFmtId="0" fontId="0" fillId="61" borderId="4" xfId="0" applyFont="1" applyFill="1" applyBorder="1" applyAlignment="1">
      <alignment vertical="center" wrapText="1"/>
    </xf>
    <xf numFmtId="0" fontId="8" fillId="5" borderId="24" xfId="0" applyFont="1" applyFill="1" applyBorder="1" applyAlignment="1">
      <alignment horizontal="center"/>
    </xf>
    <xf numFmtId="0" fontId="8" fillId="5" borderId="34" xfId="0" applyFont="1" applyFill="1" applyBorder="1" applyAlignment="1">
      <alignment horizontal="left" wrapText="1"/>
    </xf>
    <xf numFmtId="0" fontId="13" fillId="5" borderId="34" xfId="0" applyFont="1" applyFill="1" applyBorder="1" applyAlignment="1">
      <alignment horizontal="left" vertical="center"/>
    </xf>
    <xf numFmtId="0" fontId="20" fillId="5" borderId="34" xfId="0" applyFont="1" applyFill="1" applyBorder="1" applyAlignment="1">
      <alignment horizontal="center" vertical="center"/>
    </xf>
    <xf numFmtId="0" fontId="6" fillId="5" borderId="34" xfId="0" applyNumberFormat="1" applyFont="1" applyFill="1" applyBorder="1" applyAlignment="1">
      <alignment horizontal="left" wrapText="1"/>
    </xf>
    <xf numFmtId="0" fontId="0" fillId="61" borderId="8" xfId="0" applyFont="1" applyFill="1" applyBorder="1" applyAlignment="1">
      <alignment horizontal="justify" vertical="center" wrapText="1"/>
    </xf>
    <xf numFmtId="0" fontId="0" fillId="61" borderId="4" xfId="0" applyFont="1" applyFill="1" applyBorder="1" applyAlignment="1">
      <alignment horizontal="justify" vertical="center" wrapText="1"/>
    </xf>
    <xf numFmtId="0" fontId="0" fillId="61" borderId="35" xfId="0" applyFont="1" applyFill="1" applyBorder="1" applyAlignment="1">
      <alignment horizontal="justify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8" fillId="4" borderId="19" xfId="0" applyFont="1" applyFill="1" applyBorder="1" applyAlignment="1">
      <alignment horizontal="left" vertical="center" wrapText="1"/>
    </xf>
    <xf numFmtId="0" fontId="8" fillId="29" borderId="16" xfId="0" applyFont="1" applyFill="1" applyBorder="1" applyAlignment="1">
      <alignment horizontal="center" vertical="center"/>
    </xf>
    <xf numFmtId="0" fontId="8" fillId="29" borderId="13" xfId="0" applyFont="1" applyFill="1" applyBorder="1" applyAlignment="1">
      <alignment horizontal="left" vertical="center" wrapText="1"/>
    </xf>
    <xf numFmtId="0" fontId="8" fillId="4" borderId="17" xfId="0" applyFont="1" applyFill="1" applyBorder="1" applyAlignment="1">
      <alignment horizontal="left" vertical="center" wrapText="1"/>
    </xf>
    <xf numFmtId="0" fontId="8" fillId="4" borderId="58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15" fillId="4" borderId="48" xfId="0" applyFont="1" applyFill="1" applyBorder="1" applyAlignment="1">
      <alignment horizontal="left" vertical="center" wrapText="1"/>
    </xf>
    <xf numFmtId="0" fontId="8" fillId="28" borderId="12" xfId="0" applyFont="1" applyFill="1" applyBorder="1" applyAlignment="1">
      <alignment horizontal="center" vertical="center"/>
    </xf>
    <xf numFmtId="0" fontId="8" fillId="28" borderId="16" xfId="0" applyFont="1" applyFill="1" applyBorder="1" applyAlignment="1">
      <alignment horizontal="center" vertical="center"/>
    </xf>
    <xf numFmtId="0" fontId="8" fillId="28" borderId="18" xfId="0" applyFont="1" applyFill="1" applyBorder="1" applyAlignment="1">
      <alignment horizontal="center" vertical="center"/>
    </xf>
    <xf numFmtId="0" fontId="8" fillId="28" borderId="3" xfId="0" applyFont="1" applyFill="1" applyBorder="1" applyAlignment="1">
      <alignment horizontal="left" vertical="center" wrapText="1"/>
    </xf>
    <xf numFmtId="0" fontId="8" fillId="28" borderId="13" xfId="0" applyFont="1" applyFill="1" applyBorder="1" applyAlignment="1">
      <alignment horizontal="left" vertical="center" wrapText="1"/>
    </xf>
    <xf numFmtId="0" fontId="8" fillId="28" borderId="19" xfId="0" applyFont="1" applyFill="1" applyBorder="1" applyAlignment="1">
      <alignment horizontal="left" vertical="center" wrapText="1"/>
    </xf>
    <xf numFmtId="0" fontId="8" fillId="4" borderId="45" xfId="0" applyFont="1" applyFill="1" applyBorder="1" applyAlignment="1">
      <alignment horizontal="left" vertical="center" wrapText="1"/>
    </xf>
    <xf numFmtId="0" fontId="15" fillId="4" borderId="22" xfId="0" applyFont="1" applyFill="1" applyBorder="1" applyAlignment="1">
      <alignment horizontal="left" vertical="center" wrapText="1"/>
    </xf>
    <xf numFmtId="0" fontId="19" fillId="28" borderId="16" xfId="0" applyFont="1" applyFill="1" applyBorder="1" applyAlignment="1">
      <alignment horizontal="center" vertical="center"/>
    </xf>
    <xf numFmtId="0" fontId="19" fillId="28" borderId="18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left" vertical="center" wrapText="1"/>
    </xf>
    <xf numFmtId="0" fontId="8" fillId="26" borderId="12" xfId="0" applyFont="1" applyFill="1" applyBorder="1" applyAlignment="1">
      <alignment horizontal="center" vertical="center"/>
    </xf>
    <xf numFmtId="0" fontId="8" fillId="26" borderId="16" xfId="0" applyFont="1" applyFill="1" applyBorder="1" applyAlignment="1">
      <alignment horizontal="center" vertical="center"/>
    </xf>
    <xf numFmtId="0" fontId="8" fillId="26" borderId="18" xfId="0" applyFont="1" applyFill="1" applyBorder="1" applyAlignment="1">
      <alignment horizontal="center" vertical="center"/>
    </xf>
    <xf numFmtId="0" fontId="8" fillId="26" borderId="3" xfId="0" applyFont="1" applyFill="1" applyBorder="1" applyAlignment="1">
      <alignment horizontal="left" vertical="center" wrapText="1"/>
    </xf>
    <xf numFmtId="0" fontId="8" fillId="26" borderId="13" xfId="0" applyFont="1" applyFill="1" applyBorder="1" applyAlignment="1">
      <alignment horizontal="left" vertical="center" wrapText="1"/>
    </xf>
    <xf numFmtId="0" fontId="8" fillId="26" borderId="19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8" fillId="27" borderId="12" xfId="0" applyFont="1" applyFill="1" applyBorder="1" applyAlignment="1">
      <alignment horizontal="center" vertical="center"/>
    </xf>
    <xf numFmtId="0" fontId="8" fillId="27" borderId="16" xfId="0" applyFont="1" applyFill="1" applyBorder="1" applyAlignment="1">
      <alignment horizontal="center" vertical="center"/>
    </xf>
    <xf numFmtId="0" fontId="8" fillId="27" borderId="18" xfId="0" applyFont="1" applyFill="1" applyBorder="1" applyAlignment="1">
      <alignment horizontal="center" vertical="center"/>
    </xf>
    <xf numFmtId="0" fontId="8" fillId="27" borderId="3" xfId="0" applyFont="1" applyFill="1" applyBorder="1" applyAlignment="1">
      <alignment horizontal="left" vertical="center" wrapText="1"/>
    </xf>
    <xf numFmtId="0" fontId="8" fillId="27" borderId="13" xfId="0" applyFont="1" applyFill="1" applyBorder="1" applyAlignment="1">
      <alignment horizontal="left" vertical="center" wrapText="1"/>
    </xf>
    <xf numFmtId="0" fontId="8" fillId="27" borderId="19" xfId="0" applyFont="1" applyFill="1" applyBorder="1" applyAlignment="1">
      <alignment horizontal="left" vertical="center" wrapText="1"/>
    </xf>
    <xf numFmtId="0" fontId="8" fillId="10" borderId="12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left" vertical="center" wrapText="1"/>
    </xf>
    <xf numFmtId="0" fontId="8" fillId="10" borderId="13" xfId="0" applyFont="1" applyFill="1" applyBorder="1" applyAlignment="1">
      <alignment horizontal="left" vertical="center" wrapText="1"/>
    </xf>
    <xf numFmtId="0" fontId="8" fillId="10" borderId="19" xfId="0" applyFont="1" applyFill="1" applyBorder="1" applyAlignment="1">
      <alignment horizontal="left" vertical="center" wrapText="1"/>
    </xf>
    <xf numFmtId="0" fontId="8" fillId="25" borderId="12" xfId="0" applyFont="1" applyFill="1" applyBorder="1" applyAlignment="1">
      <alignment horizontal="center" vertical="center"/>
    </xf>
    <xf numFmtId="0" fontId="8" fillId="25" borderId="16" xfId="0" applyFont="1" applyFill="1" applyBorder="1" applyAlignment="1">
      <alignment horizontal="center" vertical="center"/>
    </xf>
    <xf numFmtId="0" fontId="8" fillId="25" borderId="18" xfId="0" applyFont="1" applyFill="1" applyBorder="1" applyAlignment="1">
      <alignment horizontal="center" vertical="center"/>
    </xf>
    <xf numFmtId="0" fontId="8" fillId="25" borderId="3" xfId="0" applyFont="1" applyFill="1" applyBorder="1" applyAlignment="1">
      <alignment horizontal="left" vertical="center" wrapText="1"/>
    </xf>
    <xf numFmtId="0" fontId="8" fillId="25" borderId="13" xfId="0" applyFont="1" applyFill="1" applyBorder="1" applyAlignment="1">
      <alignment horizontal="left" vertical="center" wrapText="1"/>
    </xf>
    <xf numFmtId="0" fontId="8" fillId="25" borderId="19" xfId="0" applyFont="1" applyFill="1" applyBorder="1" applyAlignment="1">
      <alignment horizontal="left" vertical="center" wrapText="1"/>
    </xf>
    <xf numFmtId="0" fontId="8" fillId="24" borderId="12" xfId="0" applyFont="1" applyFill="1" applyBorder="1" applyAlignment="1">
      <alignment horizontal="center" vertical="center"/>
    </xf>
    <xf numFmtId="0" fontId="8" fillId="24" borderId="16" xfId="0" applyFont="1" applyFill="1" applyBorder="1" applyAlignment="1">
      <alignment horizontal="center" vertical="center"/>
    </xf>
    <xf numFmtId="0" fontId="8" fillId="24" borderId="18" xfId="0" applyFont="1" applyFill="1" applyBorder="1" applyAlignment="1">
      <alignment horizontal="center" vertical="center"/>
    </xf>
    <xf numFmtId="0" fontId="8" fillId="24" borderId="3" xfId="0" applyFont="1" applyFill="1" applyBorder="1" applyAlignment="1">
      <alignment horizontal="left" vertical="center" wrapText="1"/>
    </xf>
    <xf numFmtId="0" fontId="8" fillId="24" borderId="13" xfId="0" applyFont="1" applyFill="1" applyBorder="1" applyAlignment="1">
      <alignment horizontal="left" vertical="center" wrapText="1"/>
    </xf>
    <xf numFmtId="0" fontId="8" fillId="24" borderId="19" xfId="0" applyFont="1" applyFill="1" applyBorder="1" applyAlignment="1">
      <alignment horizontal="left" vertical="center" wrapText="1"/>
    </xf>
    <xf numFmtId="0" fontId="8" fillId="22" borderId="12" xfId="0" applyFont="1" applyFill="1" applyBorder="1" applyAlignment="1">
      <alignment horizontal="center" vertical="center"/>
    </xf>
    <xf numFmtId="0" fontId="8" fillId="22" borderId="16" xfId="0" applyFont="1" applyFill="1" applyBorder="1" applyAlignment="1">
      <alignment horizontal="center" vertical="center"/>
    </xf>
    <xf numFmtId="0" fontId="8" fillId="22" borderId="18" xfId="0" applyFont="1" applyFill="1" applyBorder="1" applyAlignment="1">
      <alignment horizontal="center" vertical="center"/>
    </xf>
    <xf numFmtId="0" fontId="37" fillId="22" borderId="49" xfId="0" applyFont="1" applyFill="1" applyBorder="1" applyAlignment="1">
      <alignment horizontal="center" vertical="center" wrapText="1"/>
    </xf>
    <xf numFmtId="0" fontId="37" fillId="22" borderId="37" xfId="0" applyFont="1" applyFill="1" applyBorder="1" applyAlignment="1">
      <alignment horizontal="center" vertical="center" wrapText="1"/>
    </xf>
    <xf numFmtId="0" fontId="37" fillId="22" borderId="38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left" vertical="center" wrapText="1"/>
    </xf>
    <xf numFmtId="0" fontId="8" fillId="4" borderId="59" xfId="0" applyFont="1" applyFill="1" applyBorder="1" applyAlignment="1">
      <alignment horizontal="left" vertical="center" wrapText="1"/>
    </xf>
    <xf numFmtId="0" fontId="8" fillId="4" borderId="60" xfId="0" applyFont="1" applyFill="1" applyBorder="1" applyAlignment="1">
      <alignment horizontal="left" vertical="center" wrapText="1"/>
    </xf>
    <xf numFmtId="0" fontId="8" fillId="23" borderId="12" xfId="0" applyFont="1" applyFill="1" applyBorder="1" applyAlignment="1">
      <alignment horizontal="center" vertical="center"/>
    </xf>
    <xf numFmtId="0" fontId="8" fillId="23" borderId="16" xfId="0" applyFont="1" applyFill="1" applyBorder="1" applyAlignment="1">
      <alignment horizontal="center" vertical="center"/>
    </xf>
    <xf numFmtId="0" fontId="8" fillId="23" borderId="18" xfId="0" applyFont="1" applyFill="1" applyBorder="1" applyAlignment="1">
      <alignment horizontal="center" vertical="center"/>
    </xf>
    <xf numFmtId="0" fontId="8" fillId="23" borderId="3" xfId="0" applyFont="1" applyFill="1" applyBorder="1" applyAlignment="1">
      <alignment horizontal="left" vertical="center" wrapText="1"/>
    </xf>
    <xf numFmtId="0" fontId="8" fillId="23" borderId="13" xfId="0" applyFont="1" applyFill="1" applyBorder="1" applyAlignment="1">
      <alignment horizontal="left" vertical="center" wrapText="1"/>
    </xf>
    <xf numFmtId="0" fontId="8" fillId="23" borderId="19" xfId="0" applyFont="1" applyFill="1" applyBorder="1" applyAlignment="1">
      <alignment horizontal="left" vertical="center" wrapText="1"/>
    </xf>
    <xf numFmtId="0" fontId="8" fillId="22" borderId="3" xfId="0" applyFont="1" applyFill="1" applyBorder="1" applyAlignment="1">
      <alignment horizontal="left" vertical="center" wrapText="1"/>
    </xf>
    <xf numFmtId="0" fontId="8" fillId="22" borderId="13" xfId="0" applyFont="1" applyFill="1" applyBorder="1" applyAlignment="1">
      <alignment horizontal="left" vertical="center" wrapText="1"/>
    </xf>
    <xf numFmtId="0" fontId="8" fillId="22" borderId="19" xfId="0" applyFont="1" applyFill="1" applyBorder="1" applyAlignment="1">
      <alignment horizontal="left" vertical="center" wrapText="1"/>
    </xf>
    <xf numFmtId="0" fontId="15" fillId="21" borderId="43" xfId="0" applyFont="1" applyFill="1" applyBorder="1" applyAlignment="1">
      <alignment horizontal="center" vertical="center"/>
    </xf>
    <xf numFmtId="0" fontId="15" fillId="21" borderId="23" xfId="0" applyFont="1" applyFill="1" applyBorder="1" applyAlignment="1">
      <alignment horizontal="center" vertical="center"/>
    </xf>
    <xf numFmtId="0" fontId="15" fillId="21" borderId="46" xfId="0" applyFont="1" applyFill="1" applyBorder="1" applyAlignment="1">
      <alignment horizontal="center" vertical="center"/>
    </xf>
    <xf numFmtId="0" fontId="8" fillId="21" borderId="44" xfId="0" applyFont="1" applyFill="1" applyBorder="1" applyAlignment="1">
      <alignment horizontal="left" vertical="center" wrapText="1"/>
    </xf>
    <xf numFmtId="0" fontId="15" fillId="21" borderId="5" xfId="0" applyFont="1" applyFill="1" applyBorder="1" applyAlignment="1">
      <alignment horizontal="left" vertical="center" wrapText="1"/>
    </xf>
    <xf numFmtId="0" fontId="15" fillId="21" borderId="47" xfId="0" applyFont="1" applyFill="1" applyBorder="1" applyAlignment="1">
      <alignment horizontal="left" vertical="center" wrapText="1"/>
    </xf>
    <xf numFmtId="0" fontId="8" fillId="7" borderId="12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8" fillId="20" borderId="12" xfId="0" applyFont="1" applyFill="1" applyBorder="1" applyAlignment="1">
      <alignment horizontal="center" vertical="center"/>
    </xf>
    <xf numFmtId="0" fontId="8" fillId="20" borderId="16" xfId="0" applyFont="1" applyFill="1" applyBorder="1" applyAlignment="1">
      <alignment horizontal="center" vertical="center"/>
    </xf>
    <xf numFmtId="0" fontId="8" fillId="20" borderId="18" xfId="0" applyFont="1" applyFill="1" applyBorder="1" applyAlignment="1">
      <alignment horizontal="center" vertical="center"/>
    </xf>
    <xf numFmtId="0" fontId="8" fillId="20" borderId="3" xfId="0" applyFont="1" applyFill="1" applyBorder="1" applyAlignment="1">
      <alignment horizontal="left" vertical="center" wrapText="1"/>
    </xf>
    <xf numFmtId="0" fontId="8" fillId="20" borderId="13" xfId="0" applyFont="1" applyFill="1" applyBorder="1" applyAlignment="1">
      <alignment horizontal="left" vertical="center" wrapText="1"/>
    </xf>
    <xf numFmtId="0" fontId="8" fillId="20" borderId="19" xfId="0" applyFont="1" applyFill="1" applyBorder="1" applyAlignment="1">
      <alignment horizontal="left" vertical="center" wrapText="1"/>
    </xf>
    <xf numFmtId="0" fontId="8" fillId="4" borderId="40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42" xfId="0" applyFont="1" applyFill="1" applyBorder="1" applyAlignment="1">
      <alignment horizontal="left" vertical="center" wrapText="1"/>
    </xf>
    <xf numFmtId="0" fontId="8" fillId="19" borderId="12" xfId="0" applyFont="1" applyFill="1" applyBorder="1" applyAlignment="1">
      <alignment horizontal="center" vertical="center" wrapText="1"/>
    </xf>
    <xf numFmtId="0" fontId="8" fillId="19" borderId="16" xfId="0" applyFont="1" applyFill="1" applyBorder="1" applyAlignment="1">
      <alignment horizontal="center" vertical="center" wrapText="1"/>
    </xf>
    <xf numFmtId="0" fontId="8" fillId="19" borderId="18" xfId="0" applyFont="1" applyFill="1" applyBorder="1" applyAlignment="1">
      <alignment horizontal="center" vertical="center" wrapText="1"/>
    </xf>
    <xf numFmtId="0" fontId="8" fillId="19" borderId="3" xfId="0" applyFont="1" applyFill="1" applyBorder="1" applyAlignment="1">
      <alignment horizontal="left" vertical="center" wrapText="1"/>
    </xf>
    <xf numFmtId="0" fontId="8" fillId="19" borderId="13" xfId="0" applyFont="1" applyFill="1" applyBorder="1" applyAlignment="1">
      <alignment horizontal="left" vertical="center" wrapText="1"/>
    </xf>
    <xf numFmtId="0" fontId="8" fillId="19" borderId="19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9" xfId="0" applyFont="1" applyFill="1" applyBorder="1" applyAlignment="1">
      <alignment horizontal="left" vertical="center" wrapText="1"/>
    </xf>
    <xf numFmtId="0" fontId="8" fillId="18" borderId="12" xfId="0" applyFont="1" applyFill="1" applyBorder="1" applyAlignment="1">
      <alignment horizontal="center" vertical="center"/>
    </xf>
    <xf numFmtId="0" fontId="8" fillId="18" borderId="16" xfId="0" applyFont="1" applyFill="1" applyBorder="1" applyAlignment="1">
      <alignment horizontal="center" vertical="center"/>
    </xf>
    <xf numFmtId="0" fontId="8" fillId="18" borderId="18" xfId="0" applyFont="1" applyFill="1" applyBorder="1" applyAlignment="1">
      <alignment horizontal="center" vertical="center"/>
    </xf>
    <xf numFmtId="0" fontId="8" fillId="18" borderId="3" xfId="0" applyFont="1" applyFill="1" applyBorder="1" applyAlignment="1">
      <alignment horizontal="left" vertical="center" wrapText="1"/>
    </xf>
    <xf numFmtId="0" fontId="8" fillId="18" borderId="13" xfId="0" applyFont="1" applyFill="1" applyBorder="1" applyAlignment="1">
      <alignment horizontal="left" vertical="center" wrapText="1"/>
    </xf>
    <xf numFmtId="0" fontId="8" fillId="18" borderId="19" xfId="0" applyFont="1" applyFill="1" applyBorder="1" applyAlignment="1">
      <alignment horizontal="left" vertical="center" wrapText="1"/>
    </xf>
    <xf numFmtId="0" fontId="8" fillId="18" borderId="3" xfId="0" applyFont="1" applyFill="1" applyBorder="1" applyAlignment="1">
      <alignment horizontal="center" vertical="center" wrapText="1"/>
    </xf>
    <xf numFmtId="0" fontId="8" fillId="18" borderId="13" xfId="0" applyFont="1" applyFill="1" applyBorder="1" applyAlignment="1">
      <alignment horizontal="center" vertical="center" wrapText="1"/>
    </xf>
    <xf numFmtId="0" fontId="8" fillId="18" borderId="19" xfId="0" applyFont="1" applyFill="1" applyBorder="1" applyAlignment="1">
      <alignment horizontal="center" vertical="center" wrapText="1"/>
    </xf>
    <xf numFmtId="0" fontId="8" fillId="17" borderId="12" xfId="0" applyFont="1" applyFill="1" applyBorder="1" applyAlignment="1">
      <alignment horizontal="center" vertical="center" wrapText="1"/>
    </xf>
    <xf numFmtId="0" fontId="8" fillId="17" borderId="16" xfId="0" applyFont="1" applyFill="1" applyBorder="1" applyAlignment="1">
      <alignment horizontal="center" vertical="center" wrapText="1"/>
    </xf>
    <xf numFmtId="0" fontId="8" fillId="17" borderId="18" xfId="0" applyFont="1" applyFill="1" applyBorder="1" applyAlignment="1">
      <alignment horizontal="center" vertical="center" wrapText="1"/>
    </xf>
    <xf numFmtId="0" fontId="8" fillId="17" borderId="3" xfId="0" applyFont="1" applyFill="1" applyBorder="1" applyAlignment="1">
      <alignment horizontal="left" vertical="center" wrapText="1"/>
    </xf>
    <xf numFmtId="0" fontId="8" fillId="17" borderId="13" xfId="0" applyFont="1" applyFill="1" applyBorder="1" applyAlignment="1">
      <alignment horizontal="left" vertical="center" wrapText="1"/>
    </xf>
    <xf numFmtId="0" fontId="8" fillId="17" borderId="19" xfId="0" applyFont="1" applyFill="1" applyBorder="1" applyAlignment="1">
      <alignment horizontal="left" vertical="center" wrapText="1"/>
    </xf>
    <xf numFmtId="0" fontId="8" fillId="15" borderId="12" xfId="0" applyFont="1" applyFill="1" applyBorder="1" applyAlignment="1">
      <alignment horizontal="center" vertical="center"/>
    </xf>
    <xf numFmtId="0" fontId="8" fillId="15" borderId="16" xfId="0" applyFont="1" applyFill="1" applyBorder="1" applyAlignment="1">
      <alignment horizontal="center" vertical="center"/>
    </xf>
    <xf numFmtId="0" fontId="8" fillId="15" borderId="18" xfId="0" applyFont="1" applyFill="1" applyBorder="1" applyAlignment="1">
      <alignment horizontal="center" vertical="center"/>
    </xf>
    <xf numFmtId="0" fontId="8" fillId="15" borderId="3" xfId="0" applyFont="1" applyFill="1" applyBorder="1" applyAlignment="1">
      <alignment horizontal="left" vertical="center" wrapText="1"/>
    </xf>
    <xf numFmtId="0" fontId="8" fillId="15" borderId="13" xfId="0" applyFont="1" applyFill="1" applyBorder="1" applyAlignment="1">
      <alignment horizontal="left" vertical="center" wrapText="1"/>
    </xf>
    <xf numFmtId="0" fontId="8" fillId="15" borderId="19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center" vertical="center"/>
    </xf>
    <xf numFmtId="0" fontId="12" fillId="13" borderId="16" xfId="0" applyFont="1" applyFill="1" applyBorder="1" applyAlignment="1">
      <alignment horizontal="center" vertical="center"/>
    </xf>
    <xf numFmtId="0" fontId="12" fillId="13" borderId="18" xfId="0" applyFont="1" applyFill="1" applyBorder="1" applyAlignment="1">
      <alignment horizontal="center" vertical="center"/>
    </xf>
    <xf numFmtId="0" fontId="12" fillId="13" borderId="3" xfId="0" applyFont="1" applyFill="1" applyBorder="1" applyAlignment="1">
      <alignment horizontal="left" vertical="center" wrapText="1"/>
    </xf>
    <xf numFmtId="0" fontId="12" fillId="13" borderId="13" xfId="0" applyFont="1" applyFill="1" applyBorder="1" applyAlignment="1">
      <alignment horizontal="left" vertical="center" wrapText="1"/>
    </xf>
    <xf numFmtId="0" fontId="12" fillId="13" borderId="19" xfId="0" applyFont="1" applyFill="1" applyBorder="1" applyAlignment="1">
      <alignment horizontal="left" vertical="center" wrapText="1"/>
    </xf>
    <xf numFmtId="0" fontId="12" fillId="11" borderId="3" xfId="0" applyFont="1" applyFill="1" applyBorder="1" applyAlignment="1">
      <alignment horizontal="left" vertical="center" wrapText="1"/>
    </xf>
    <xf numFmtId="0" fontId="12" fillId="11" borderId="13" xfId="0" applyFont="1" applyFill="1" applyBorder="1" applyAlignment="1">
      <alignment horizontal="left" vertical="center" wrapText="1"/>
    </xf>
    <xf numFmtId="0" fontId="12" fillId="11" borderId="19" xfId="0" applyFont="1" applyFill="1" applyBorder="1" applyAlignment="1">
      <alignment horizontal="left" vertical="center" wrapText="1"/>
    </xf>
    <xf numFmtId="0" fontId="12" fillId="11" borderId="12" xfId="0" applyFont="1" applyFill="1" applyBorder="1" applyAlignment="1">
      <alignment horizontal="center" vertical="center"/>
    </xf>
    <xf numFmtId="0" fontId="12" fillId="11" borderId="16" xfId="0" applyFont="1" applyFill="1" applyBorder="1" applyAlignment="1">
      <alignment horizontal="center" vertical="center"/>
    </xf>
    <xf numFmtId="0" fontId="12" fillId="11" borderId="18" xfId="0" applyFont="1" applyFill="1" applyBorder="1" applyAlignment="1">
      <alignment horizontal="center" vertical="center"/>
    </xf>
    <xf numFmtId="0" fontId="12" fillId="9" borderId="12" xfId="0" applyFont="1" applyFill="1" applyBorder="1" applyAlignment="1">
      <alignment horizontal="center" vertical="center"/>
    </xf>
    <xf numFmtId="0" fontId="12" fillId="9" borderId="16" xfId="0" applyFont="1" applyFill="1" applyBorder="1" applyAlignment="1">
      <alignment horizontal="center" vertical="center"/>
    </xf>
    <xf numFmtId="0" fontId="12" fillId="9" borderId="18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left" vertical="center" wrapText="1"/>
    </xf>
    <xf numFmtId="0" fontId="12" fillId="9" borderId="13" xfId="0" applyFont="1" applyFill="1" applyBorder="1" applyAlignment="1">
      <alignment horizontal="left" vertical="center" wrapText="1"/>
    </xf>
    <xf numFmtId="0" fontId="12" fillId="9" borderId="19" xfId="0" applyFont="1" applyFill="1" applyBorder="1" applyAlignment="1">
      <alignment horizontal="left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/>
    </xf>
    <xf numFmtId="0" fontId="0" fillId="0" borderId="20" xfId="0" applyBorder="1" applyAlignment="1">
      <alignment horizontal="left"/>
    </xf>
    <xf numFmtId="0" fontId="8" fillId="8" borderId="12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left" vertical="center" wrapText="1"/>
    </xf>
    <xf numFmtId="0" fontId="8" fillId="8" borderId="13" xfId="0" applyFont="1" applyFill="1" applyBorder="1" applyAlignment="1">
      <alignment horizontal="left" vertical="center" wrapText="1"/>
    </xf>
    <xf numFmtId="0" fontId="8" fillId="8" borderId="19" xfId="0" applyFont="1" applyFill="1" applyBorder="1" applyAlignment="1">
      <alignment horizontal="left" vertical="center" wrapText="1"/>
    </xf>
    <xf numFmtId="0" fontId="15" fillId="4" borderId="13" xfId="0" applyFont="1" applyFill="1" applyBorder="1" applyAlignment="1">
      <alignment horizontal="left" vertical="center" wrapText="1"/>
    </xf>
    <xf numFmtId="0" fontId="15" fillId="4" borderId="19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7" borderId="13" xfId="0" applyFont="1" applyFill="1" applyBorder="1" applyAlignment="1">
      <alignment horizontal="left" vertical="center" wrapText="1"/>
    </xf>
    <xf numFmtId="0" fontId="8" fillId="7" borderId="19" xfId="0" applyFont="1" applyFill="1" applyBorder="1" applyAlignment="1">
      <alignment horizontal="left" vertical="center" wrapText="1"/>
    </xf>
    <xf numFmtId="0" fontId="12" fillId="4" borderId="39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41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left" vertical="center" wrapText="1"/>
    </xf>
    <xf numFmtId="0" fontId="12" fillId="4" borderId="35" xfId="0" applyFont="1" applyFill="1" applyBorder="1" applyAlignment="1">
      <alignment horizontal="left" vertical="center" wrapText="1"/>
    </xf>
    <xf numFmtId="0" fontId="8" fillId="4" borderId="39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35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left" vertical="center" wrapText="1"/>
    </xf>
    <xf numFmtId="0" fontId="8" fillId="6" borderId="13" xfId="0" applyFont="1" applyFill="1" applyBorder="1" applyAlignment="1">
      <alignment horizontal="left" vertical="center" wrapText="1"/>
    </xf>
    <xf numFmtId="0" fontId="8" fillId="6" borderId="19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9" fillId="0" borderId="0" xfId="0" applyFont="1" applyFill="1" applyBorder="1" applyAlignment="1">
      <alignment horizontal="center" vertical="center" wrapText="1"/>
    </xf>
    <xf numFmtId="43" fontId="9" fillId="3" borderId="50" xfId="0" applyNumberFormat="1" applyFont="1" applyFill="1" applyBorder="1" applyAlignment="1">
      <alignment horizontal="center" vertical="center"/>
    </xf>
    <xf numFmtId="43" fontId="6" fillId="4" borderId="53" xfId="0" applyNumberFormat="1" applyFont="1" applyFill="1" applyBorder="1" applyAlignment="1">
      <alignment horizontal="right" vertical="center"/>
    </xf>
    <xf numFmtId="43" fontId="6" fillId="4" borderId="52" xfId="0" applyNumberFormat="1" applyFont="1" applyFill="1" applyBorder="1" applyAlignment="1">
      <alignment horizontal="right" vertical="center"/>
    </xf>
    <xf numFmtId="43" fontId="6" fillId="4" borderId="56" xfId="0" applyNumberFormat="1" applyFont="1" applyFill="1" applyBorder="1" applyAlignment="1">
      <alignment horizontal="right" vertical="center"/>
    </xf>
    <xf numFmtId="43" fontId="6" fillId="4" borderId="51" xfId="0" applyNumberFormat="1" applyFont="1" applyFill="1" applyBorder="1" applyAlignment="1">
      <alignment horizontal="right" vertical="center"/>
    </xf>
    <xf numFmtId="43" fontId="6" fillId="4" borderId="53" xfId="11" applyNumberFormat="1" applyFont="1" applyFill="1" applyBorder="1" applyAlignment="1">
      <alignment vertical="center" wrapText="1"/>
    </xf>
    <xf numFmtId="43" fontId="6" fillId="4" borderId="52" xfId="11" applyNumberFormat="1" applyFont="1" applyFill="1" applyBorder="1" applyAlignment="1">
      <alignment vertical="center" wrapText="1"/>
    </xf>
    <xf numFmtId="43" fontId="6" fillId="4" borderId="51" xfId="11" applyNumberFormat="1" applyFont="1" applyFill="1" applyBorder="1" applyAlignment="1">
      <alignment vertical="center" wrapText="1"/>
    </xf>
    <xf numFmtId="43" fontId="6" fillId="4" borderId="55" xfId="12" applyNumberFormat="1" applyFont="1" applyFill="1" applyBorder="1" applyAlignment="1">
      <alignment horizontal="right" vertical="center"/>
    </xf>
    <xf numFmtId="43" fontId="6" fillId="4" borderId="61" xfId="12" applyNumberFormat="1" applyFont="1" applyFill="1" applyBorder="1" applyAlignment="1">
      <alignment horizontal="right" vertical="center"/>
    </xf>
    <xf numFmtId="43" fontId="6" fillId="4" borderId="52" xfId="12" applyNumberFormat="1" applyFont="1" applyFill="1" applyBorder="1" applyAlignment="1">
      <alignment horizontal="right" vertical="center"/>
    </xf>
    <xf numFmtId="43" fontId="6" fillId="4" borderId="62" xfId="12" applyNumberFormat="1" applyFont="1" applyFill="1" applyBorder="1" applyAlignment="1">
      <alignment horizontal="right" vertical="center"/>
    </xf>
    <xf numFmtId="43" fontId="6" fillId="4" borderId="63" xfId="12" applyNumberFormat="1" applyFont="1" applyFill="1" applyBorder="1" applyAlignment="1">
      <alignment horizontal="right" vertical="center"/>
    </xf>
    <xf numFmtId="4" fontId="6" fillId="4" borderId="64" xfId="14" applyNumberFormat="1" applyFont="1" applyFill="1" applyBorder="1" applyAlignment="1">
      <alignment horizontal="right" vertical="center"/>
    </xf>
    <xf numFmtId="4" fontId="6" fillId="4" borderId="65" xfId="14" applyNumberFormat="1" applyFont="1" applyFill="1" applyBorder="1" applyAlignment="1">
      <alignment horizontal="right" vertical="center"/>
    </xf>
    <xf numFmtId="4" fontId="6" fillId="4" borderId="63" xfId="18" applyNumberFormat="1" applyFont="1" applyFill="1" applyBorder="1" applyAlignment="1">
      <alignment horizontal="right" vertical="center"/>
    </xf>
    <xf numFmtId="4" fontId="6" fillId="4" borderId="52" xfId="18" applyNumberFormat="1" applyFont="1" applyFill="1" applyBorder="1" applyAlignment="1">
      <alignment horizontal="right" vertical="center"/>
    </xf>
    <xf numFmtId="4" fontId="6" fillId="4" borderId="61" xfId="18" applyNumberFormat="1" applyFont="1" applyFill="1" applyBorder="1" applyAlignment="1">
      <alignment horizontal="right" vertical="center"/>
    </xf>
    <xf numFmtId="43" fontId="6" fillId="4" borderId="63" xfId="20" applyNumberFormat="1" applyFont="1" applyFill="1" applyBorder="1" applyAlignment="1">
      <alignment horizontal="right" vertical="center"/>
    </xf>
    <xf numFmtId="43" fontId="6" fillId="4" borderId="52" xfId="20" applyNumberFormat="1" applyFont="1" applyFill="1" applyBorder="1" applyAlignment="1">
      <alignment horizontal="right" vertical="center"/>
    </xf>
    <xf numFmtId="43" fontId="6" fillId="4" borderId="62" xfId="20" applyNumberFormat="1" applyFont="1" applyFill="1" applyBorder="1" applyAlignment="1">
      <alignment horizontal="right" vertical="center"/>
    </xf>
    <xf numFmtId="43" fontId="6" fillId="4" borderId="56" xfId="20" applyNumberFormat="1" applyFont="1" applyFill="1" applyBorder="1" applyAlignment="1">
      <alignment horizontal="right" vertical="center"/>
    </xf>
    <xf numFmtId="43" fontId="6" fillId="4" borderId="63" xfId="24" applyNumberFormat="1" applyFont="1" applyFill="1" applyBorder="1" applyAlignment="1">
      <alignment horizontal="right" vertical="center"/>
    </xf>
    <xf numFmtId="43" fontId="6" fillId="4" borderId="52" xfId="24" applyNumberFormat="1" applyFont="1" applyFill="1" applyBorder="1" applyAlignment="1">
      <alignment horizontal="right" vertical="center"/>
    </xf>
    <xf numFmtId="43" fontId="6" fillId="4" borderId="62" xfId="24" applyNumberFormat="1" applyFont="1" applyFill="1" applyBorder="1" applyAlignment="1">
      <alignment horizontal="right" vertical="center"/>
    </xf>
    <xf numFmtId="43" fontId="6" fillId="4" borderId="50" xfId="0" applyNumberFormat="1" applyFont="1" applyFill="1" applyBorder="1" applyAlignment="1">
      <alignment horizontal="center" vertical="center"/>
    </xf>
    <xf numFmtId="43" fontId="6" fillId="4" borderId="63" xfId="0" applyNumberFormat="1" applyFont="1" applyFill="1" applyBorder="1" applyAlignment="1">
      <alignment horizontal="right" vertical="center"/>
    </xf>
    <xf numFmtId="43" fontId="6" fillId="4" borderId="61" xfId="0" applyNumberFormat="1" applyFont="1" applyFill="1" applyBorder="1" applyAlignment="1">
      <alignment horizontal="right" vertical="center"/>
    </xf>
    <xf numFmtId="43" fontId="6" fillId="4" borderId="63" xfId="25" applyNumberFormat="1" applyFont="1" applyFill="1" applyBorder="1" applyAlignment="1">
      <alignment horizontal="right" vertical="center"/>
    </xf>
    <xf numFmtId="43" fontId="6" fillId="4" borderId="52" xfId="25" applyNumberFormat="1" applyFont="1" applyFill="1" applyBorder="1" applyAlignment="1">
      <alignment horizontal="right" vertical="center"/>
    </xf>
    <xf numFmtId="43" fontId="6" fillId="4" borderId="62" xfId="25" applyNumberFormat="1" applyFont="1" applyFill="1" applyBorder="1" applyAlignment="1">
      <alignment horizontal="right" vertical="center"/>
    </xf>
    <xf numFmtId="43" fontId="6" fillId="4" borderId="64" xfId="27" applyNumberFormat="1" applyFont="1" applyFill="1" applyBorder="1" applyAlignment="1">
      <alignment horizontal="right" vertical="center"/>
    </xf>
    <xf numFmtId="43" fontId="6" fillId="4" borderId="65" xfId="27" applyNumberFormat="1" applyFont="1" applyFill="1" applyBorder="1" applyAlignment="1">
      <alignment horizontal="right" vertical="center"/>
    </xf>
    <xf numFmtId="43" fontId="6" fillId="4" borderId="56" xfId="27" applyNumberFormat="1" applyFont="1" applyFill="1" applyBorder="1" applyAlignment="1">
      <alignment horizontal="right" vertical="center"/>
    </xf>
    <xf numFmtId="4" fontId="6" fillId="4" borderId="66" xfId="0" applyNumberFormat="1" applyFont="1" applyFill="1" applyBorder="1" applyAlignment="1">
      <alignment horizontal="right" vertical="center"/>
    </xf>
    <xf numFmtId="4" fontId="6" fillId="4" borderId="50" xfId="0" applyNumberFormat="1" applyFont="1" applyFill="1" applyBorder="1" applyAlignment="1">
      <alignment horizontal="right" vertical="center"/>
    </xf>
    <xf numFmtId="43" fontId="6" fillId="4" borderId="54" xfId="0" applyNumberFormat="1" applyFont="1" applyFill="1" applyBorder="1" applyAlignment="1">
      <alignment horizontal="right" vertical="center"/>
    </xf>
    <xf numFmtId="43" fontId="6" fillId="4" borderId="63" xfId="32" applyNumberFormat="1" applyFont="1" applyFill="1" applyBorder="1" applyAlignment="1">
      <alignment horizontal="right" vertical="center"/>
    </xf>
    <xf numFmtId="43" fontId="6" fillId="4" borderId="52" xfId="32" applyNumberFormat="1" applyFont="1" applyFill="1" applyBorder="1" applyAlignment="1">
      <alignment horizontal="right" vertical="center"/>
    </xf>
    <xf numFmtId="43" fontId="6" fillId="4" borderId="62" xfId="32" applyNumberFormat="1" applyFont="1" applyFill="1" applyBorder="1" applyAlignment="1">
      <alignment horizontal="right" vertical="center"/>
    </xf>
    <xf numFmtId="43" fontId="6" fillId="4" borderId="63" xfId="33" applyNumberFormat="1" applyFont="1" applyFill="1" applyBorder="1" applyAlignment="1">
      <alignment horizontal="right" vertical="center"/>
    </xf>
    <xf numFmtId="43" fontId="6" fillId="4" borderId="52" xfId="33" applyNumberFormat="1" applyFont="1" applyFill="1" applyBorder="1" applyAlignment="1">
      <alignment horizontal="right" vertical="center"/>
    </xf>
    <xf numFmtId="43" fontId="6" fillId="4" borderId="62" xfId="33" applyNumberFormat="1" applyFont="1" applyFill="1" applyBorder="1" applyAlignment="1">
      <alignment horizontal="right" vertical="center"/>
    </xf>
    <xf numFmtId="43" fontId="6" fillId="4" borderId="54" xfId="0" applyNumberFormat="1" applyFont="1" applyFill="1" applyBorder="1" applyAlignment="1">
      <alignment horizontal="right" vertical="center" wrapText="1"/>
    </xf>
    <xf numFmtId="43" fontId="6" fillId="4" borderId="63" xfId="34" applyNumberFormat="1" applyFont="1" applyFill="1" applyBorder="1" applyAlignment="1">
      <alignment horizontal="right" vertical="center"/>
    </xf>
    <xf numFmtId="43" fontId="6" fillId="4" borderId="52" xfId="34" applyNumberFormat="1" applyFont="1" applyFill="1" applyBorder="1" applyAlignment="1">
      <alignment horizontal="right" vertical="center"/>
    </xf>
    <xf numFmtId="43" fontId="6" fillId="4" borderId="62" xfId="34" applyNumberFormat="1" applyFont="1" applyFill="1" applyBorder="1" applyAlignment="1">
      <alignment horizontal="right" vertical="center"/>
    </xf>
    <xf numFmtId="43" fontId="6" fillId="4" borderId="63" xfId="35" applyNumberFormat="1" applyFont="1" applyFill="1" applyBorder="1" applyAlignment="1">
      <alignment horizontal="right" vertical="center" wrapText="1"/>
    </xf>
    <xf numFmtId="43" fontId="6" fillId="4" borderId="52" xfId="35" applyNumberFormat="1" applyFont="1" applyFill="1" applyBorder="1" applyAlignment="1">
      <alignment horizontal="right" vertical="center" wrapText="1"/>
    </xf>
    <xf numFmtId="43" fontId="6" fillId="4" borderId="62" xfId="35" applyNumberFormat="1" applyFont="1" applyFill="1" applyBorder="1" applyAlignment="1">
      <alignment horizontal="right" vertical="center" wrapText="1"/>
    </xf>
    <xf numFmtId="43" fontId="6" fillId="4" borderId="57" xfId="0" applyNumberFormat="1" applyFont="1" applyFill="1" applyBorder="1" applyAlignment="1">
      <alignment horizontal="center" vertical="center" wrapText="1"/>
    </xf>
    <xf numFmtId="43" fontId="6" fillId="4" borderId="63" xfId="36" applyNumberFormat="1" applyFont="1" applyFill="1" applyBorder="1" applyAlignment="1">
      <alignment horizontal="right" vertical="center"/>
    </xf>
    <xf numFmtId="43" fontId="6" fillId="4" borderId="52" xfId="36" applyNumberFormat="1" applyFont="1" applyFill="1" applyBorder="1" applyAlignment="1">
      <alignment horizontal="right" vertical="center"/>
    </xf>
    <xf numFmtId="43" fontId="6" fillId="4" borderId="62" xfId="36" applyNumberFormat="1" applyFont="1" applyFill="1" applyBorder="1" applyAlignment="1">
      <alignment horizontal="right" vertical="center"/>
    </xf>
    <xf numFmtId="43" fontId="6" fillId="4" borderId="56" xfId="36" applyNumberFormat="1" applyFont="1" applyFill="1" applyBorder="1" applyAlignment="1">
      <alignment horizontal="right" vertical="center"/>
    </xf>
    <xf numFmtId="43" fontId="6" fillId="4" borderId="62" xfId="37" applyNumberFormat="1" applyFont="1" applyFill="1" applyBorder="1" applyAlignment="1">
      <alignment horizontal="right" vertical="center"/>
    </xf>
    <xf numFmtId="43" fontId="6" fillId="4" borderId="65" xfId="37" applyNumberFormat="1" applyFont="1" applyFill="1" applyBorder="1" applyAlignment="1">
      <alignment horizontal="right" vertical="center"/>
    </xf>
    <xf numFmtId="43" fontId="6" fillId="4" borderId="67" xfId="37" applyNumberFormat="1" applyFont="1" applyFill="1" applyBorder="1" applyAlignment="1">
      <alignment horizontal="right" vertical="center"/>
    </xf>
    <xf numFmtId="43" fontId="6" fillId="4" borderId="63" xfId="39" applyNumberFormat="1" applyFont="1" applyFill="1" applyBorder="1" applyAlignment="1">
      <alignment horizontal="right" vertical="center"/>
    </xf>
    <xf numFmtId="43" fontId="6" fillId="4" borderId="52" xfId="39" applyNumberFormat="1" applyFont="1" applyFill="1" applyBorder="1" applyAlignment="1">
      <alignment horizontal="right" vertical="center"/>
    </xf>
    <xf numFmtId="43" fontId="6" fillId="4" borderId="62" xfId="39" applyNumberFormat="1" applyFont="1" applyFill="1" applyBorder="1" applyAlignment="1">
      <alignment horizontal="right" vertical="center"/>
    </xf>
    <xf numFmtId="43" fontId="6" fillId="4" borderId="62" xfId="0" applyNumberFormat="1" applyFont="1" applyFill="1" applyBorder="1" applyAlignment="1">
      <alignment horizontal="right" vertical="center"/>
    </xf>
    <xf numFmtId="43" fontId="6" fillId="4" borderId="64" xfId="43" applyNumberFormat="1" applyFont="1" applyFill="1" applyBorder="1" applyAlignment="1">
      <alignment horizontal="right" vertical="center"/>
    </xf>
    <xf numFmtId="43" fontId="6" fillId="4" borderId="65" xfId="43" applyNumberFormat="1" applyFont="1" applyFill="1" applyBorder="1" applyAlignment="1">
      <alignment horizontal="right" vertical="center"/>
    </xf>
    <xf numFmtId="43" fontId="6" fillId="4" borderId="67" xfId="43" applyNumberFormat="1" applyFont="1" applyFill="1" applyBorder="1" applyAlignment="1">
      <alignment horizontal="right" vertical="center"/>
    </xf>
    <xf numFmtId="43" fontId="6" fillId="4" borderId="64" xfId="44" applyNumberFormat="1" applyFont="1" applyFill="1" applyBorder="1" applyAlignment="1">
      <alignment horizontal="right" vertical="center"/>
    </xf>
    <xf numFmtId="43" fontId="6" fillId="4" borderId="62" xfId="44" applyNumberFormat="1" applyFont="1" applyFill="1" applyBorder="1" applyAlignment="1">
      <alignment horizontal="right" vertical="center"/>
    </xf>
    <xf numFmtId="43" fontId="6" fillId="4" borderId="66" xfId="44" applyNumberFormat="1" applyFont="1" applyFill="1" applyBorder="1" applyAlignment="1">
      <alignment horizontal="right" vertical="center"/>
    </xf>
    <xf numFmtId="43" fontId="6" fillId="4" borderId="63" xfId="1" applyNumberFormat="1" applyFont="1" applyFill="1" applyBorder="1" applyAlignment="1">
      <alignment vertical="center"/>
    </xf>
    <xf numFmtId="43" fontId="6" fillId="4" borderId="52" xfId="1" applyNumberFormat="1" applyFont="1" applyFill="1" applyBorder="1" applyAlignment="1">
      <alignment vertical="center"/>
    </xf>
    <xf numFmtId="43" fontId="6" fillId="4" borderId="61" xfId="1" applyNumberFormat="1" applyFont="1" applyFill="1" applyBorder="1" applyAlignment="1">
      <alignment vertical="center"/>
    </xf>
    <xf numFmtId="43" fontId="6" fillId="4" borderId="63" xfId="1" applyNumberFormat="1" applyFont="1" applyFill="1" applyBorder="1" applyAlignment="1">
      <alignment horizontal="right" vertical="center"/>
    </xf>
    <xf numFmtId="43" fontId="6" fillId="4" borderId="52" xfId="1" applyNumberFormat="1" applyFont="1" applyFill="1" applyBorder="1" applyAlignment="1">
      <alignment horizontal="right" vertical="center"/>
    </xf>
    <xf numFmtId="43" fontId="6" fillId="4" borderId="61" xfId="1" applyNumberFormat="1" applyFont="1" applyFill="1" applyBorder="1" applyAlignment="1">
      <alignment horizontal="right" vertical="center"/>
    </xf>
    <xf numFmtId="4" fontId="6" fillId="4" borderId="55" xfId="0" applyNumberFormat="1" applyFont="1" applyFill="1" applyBorder="1" applyAlignment="1">
      <alignment horizontal="right" vertical="center"/>
    </xf>
    <xf numFmtId="4" fontId="6" fillId="4" borderId="52" xfId="0" applyNumberFormat="1" applyFont="1" applyFill="1" applyBorder="1" applyAlignment="1">
      <alignment horizontal="right" vertical="center"/>
    </xf>
    <xf numFmtId="4" fontId="6" fillId="4" borderId="56" xfId="0" applyNumberFormat="1" applyFont="1" applyFill="1" applyBorder="1" applyAlignment="1">
      <alignment horizontal="right" vertical="center"/>
    </xf>
    <xf numFmtId="43" fontId="6" fillId="4" borderId="54" xfId="1" applyNumberFormat="1" applyFont="1" applyFill="1" applyBorder="1" applyAlignment="1">
      <alignment horizontal="right" vertical="center"/>
    </xf>
    <xf numFmtId="4" fontId="6" fillId="4" borderId="64" xfId="45" applyNumberFormat="1" applyFont="1" applyFill="1" applyBorder="1" applyAlignment="1">
      <alignment horizontal="right" vertical="center"/>
    </xf>
    <xf numFmtId="4" fontId="6" fillId="4" borderId="62" xfId="45" applyNumberFormat="1" applyFont="1" applyFill="1" applyBorder="1" applyAlignment="1">
      <alignment horizontal="right" vertical="center"/>
    </xf>
    <xf numFmtId="4" fontId="6" fillId="4" borderId="66" xfId="45" applyNumberFormat="1" applyFont="1" applyFill="1" applyBorder="1" applyAlignment="1">
      <alignment horizontal="right" vertical="center"/>
    </xf>
    <xf numFmtId="43" fontId="6" fillId="4" borderId="64" xfId="46" applyNumberFormat="1" applyFont="1" applyFill="1" applyBorder="1" applyAlignment="1">
      <alignment horizontal="right" vertical="center"/>
    </xf>
    <xf numFmtId="43" fontId="6" fillId="4" borderId="65" xfId="46" applyNumberFormat="1" applyFont="1" applyFill="1" applyBorder="1" applyAlignment="1">
      <alignment horizontal="right" vertical="center"/>
    </xf>
    <xf numFmtId="43" fontId="6" fillId="4" borderId="67" xfId="46" applyNumberFormat="1" applyFont="1" applyFill="1" applyBorder="1" applyAlignment="1">
      <alignment horizontal="right" vertical="center"/>
    </xf>
    <xf numFmtId="4" fontId="6" fillId="4" borderId="64" xfId="0" applyNumberFormat="1" applyFont="1" applyFill="1" applyBorder="1" applyAlignment="1">
      <alignment vertical="center"/>
    </xf>
    <xf numFmtId="4" fontId="6" fillId="4" borderId="62" xfId="0" applyNumberFormat="1" applyFont="1" applyFill="1" applyBorder="1" applyAlignment="1">
      <alignment vertical="center"/>
    </xf>
    <xf numFmtId="4" fontId="6" fillId="4" borderId="66" xfId="0" applyNumberFormat="1" applyFont="1" applyFill="1" applyBorder="1" applyAlignment="1">
      <alignment vertical="center"/>
    </xf>
    <xf numFmtId="4" fontId="6" fillId="4" borderId="63" xfId="0" applyNumberFormat="1" applyFont="1" applyFill="1" applyBorder="1" applyAlignment="1">
      <alignment vertical="center"/>
    </xf>
    <xf numFmtId="4" fontId="6" fillId="4" borderId="52" xfId="0" applyNumberFormat="1" applyFont="1" applyFill="1" applyBorder="1" applyAlignment="1">
      <alignment vertical="center"/>
    </xf>
    <xf numFmtId="4" fontId="6" fillId="4" borderId="67" xfId="0" applyNumberFormat="1" applyFont="1" applyFill="1" applyBorder="1" applyAlignment="1">
      <alignment vertical="center"/>
    </xf>
    <xf numFmtId="43" fontId="6" fillId="4" borderId="64" xfId="0" applyNumberFormat="1" applyFont="1" applyFill="1" applyBorder="1" applyAlignment="1">
      <alignment horizontal="right" vertical="center"/>
    </xf>
    <xf numFmtId="43" fontId="6" fillId="4" borderId="66" xfId="0" applyNumberFormat="1" applyFont="1" applyFill="1" applyBorder="1" applyAlignment="1">
      <alignment horizontal="right" vertical="center"/>
    </xf>
    <xf numFmtId="43" fontId="6" fillId="4" borderId="64" xfId="1" applyNumberFormat="1" applyFont="1" applyFill="1" applyBorder="1" applyAlignment="1">
      <alignment horizontal="right" vertical="center"/>
    </xf>
    <xf numFmtId="43" fontId="6" fillId="4" borderId="65" xfId="1" applyNumberFormat="1" applyFont="1" applyFill="1" applyBorder="1" applyAlignment="1">
      <alignment horizontal="right" vertical="center"/>
    </xf>
    <xf numFmtId="43" fontId="6" fillId="4" borderId="67" xfId="1" applyNumberFormat="1" applyFont="1" applyFill="1" applyBorder="1" applyAlignment="1">
      <alignment horizontal="right" vertical="center"/>
    </xf>
    <xf numFmtId="43" fontId="6" fillId="4" borderId="62" xfId="1" applyNumberFormat="1" applyFont="1" applyFill="1" applyBorder="1" applyAlignment="1">
      <alignment horizontal="right" vertical="center"/>
    </xf>
    <xf numFmtId="43" fontId="6" fillId="4" borderId="56" xfId="1" applyNumberFormat="1" applyFont="1" applyFill="1" applyBorder="1" applyAlignment="1">
      <alignment horizontal="right" vertical="center"/>
    </xf>
    <xf numFmtId="4" fontId="0" fillId="61" borderId="52" xfId="0" applyNumberFormat="1" applyFill="1" applyBorder="1" applyAlignment="1">
      <alignment vertical="center"/>
    </xf>
    <xf numFmtId="4" fontId="0" fillId="61" borderId="56" xfId="0" applyNumberFormat="1" applyFill="1" applyBorder="1" applyAlignment="1">
      <alignment vertical="center"/>
    </xf>
    <xf numFmtId="4" fontId="6" fillId="4" borderId="64" xfId="1" applyNumberFormat="1" applyFont="1" applyFill="1" applyBorder="1" applyAlignment="1">
      <alignment horizontal="right" vertical="center"/>
    </xf>
    <xf numFmtId="4" fontId="6" fillId="4" borderId="52" xfId="1" applyNumberFormat="1" applyFont="1" applyFill="1" applyBorder="1" applyAlignment="1">
      <alignment horizontal="right" vertical="center"/>
    </xf>
    <xf numFmtId="4" fontId="6" fillId="4" borderId="56" xfId="1" applyNumberFormat="1" applyFont="1" applyFill="1" applyBorder="1" applyAlignment="1">
      <alignment horizontal="right" vertical="center"/>
    </xf>
    <xf numFmtId="43" fontId="6" fillId="4" borderId="62" xfId="50" applyNumberFormat="1" applyFont="1" applyFill="1" applyBorder="1" applyAlignment="1">
      <alignment horizontal="right" vertical="center"/>
    </xf>
    <xf numFmtId="43" fontId="6" fillId="4" borderId="65" xfId="50" applyNumberFormat="1" applyFont="1" applyFill="1" applyBorder="1" applyAlignment="1">
      <alignment horizontal="right" vertical="center"/>
    </xf>
    <xf numFmtId="43" fontId="6" fillId="4" borderId="67" xfId="50" applyNumberFormat="1" applyFont="1" applyFill="1" applyBorder="1" applyAlignment="1">
      <alignment horizontal="right" vertical="center"/>
    </xf>
    <xf numFmtId="43" fontId="6" fillId="4" borderId="54" xfId="50" applyNumberFormat="1" applyFont="1" applyFill="1" applyBorder="1" applyAlignment="1">
      <alignment horizontal="right" vertical="center"/>
    </xf>
    <xf numFmtId="43" fontId="6" fillId="4" borderId="51" xfId="50" applyNumberFormat="1" applyFont="1" applyFill="1" applyBorder="1" applyAlignment="1">
      <alignment horizontal="right" vertical="center"/>
    </xf>
    <xf numFmtId="43" fontId="6" fillId="4" borderId="52" xfId="50" applyNumberFormat="1" applyFont="1" applyFill="1" applyBorder="1" applyAlignment="1">
      <alignment horizontal="right" vertical="center"/>
    </xf>
    <xf numFmtId="43" fontId="6" fillId="4" borderId="56" xfId="50" applyNumberFormat="1" applyFont="1" applyFill="1" applyBorder="1" applyAlignment="1">
      <alignment horizontal="right" vertical="center"/>
    </xf>
    <xf numFmtId="39" fontId="6" fillId="4" borderId="50" xfId="0" applyNumberFormat="1" applyFont="1" applyFill="1" applyBorder="1" applyAlignment="1">
      <alignment horizontal="right" vertical="center"/>
    </xf>
    <xf numFmtId="39" fontId="6" fillId="4" borderId="62" xfId="0" applyNumberFormat="1" applyFont="1" applyFill="1" applyBorder="1" applyAlignment="1">
      <alignment horizontal="right" vertical="center"/>
    </xf>
    <xf numFmtId="39" fontId="6" fillId="4" borderId="61" xfId="0" applyNumberFormat="1" applyFont="1" applyFill="1" applyBorder="1" applyAlignment="1">
      <alignment horizontal="right" vertical="center"/>
    </xf>
    <xf numFmtId="43" fontId="20" fillId="5" borderId="54" xfId="0" applyNumberFormat="1" applyFont="1" applyFill="1" applyBorder="1" applyAlignment="1">
      <alignment horizontal="right" vertical="center"/>
    </xf>
  </cellXfs>
  <cellStyles count="101">
    <cellStyle name="20% - Ênfase1" xfId="70" builtinId="30" customBuiltin="1"/>
    <cellStyle name="20% - Ênfase2" xfId="74" builtinId="34" customBuiltin="1"/>
    <cellStyle name="20% - Ênfase3" xfId="78" builtinId="38" customBuiltin="1"/>
    <cellStyle name="20% - Ênfase4" xfId="82" builtinId="42" customBuiltin="1"/>
    <cellStyle name="20% - Ênfase5" xfId="86" builtinId="46" customBuiltin="1"/>
    <cellStyle name="20% - Ênfase6" xfId="90" builtinId="50" customBuiltin="1"/>
    <cellStyle name="40% - Ênfase1" xfId="71" builtinId="31" customBuiltin="1"/>
    <cellStyle name="40% - Ênfase2" xfId="75" builtinId="35" customBuiltin="1"/>
    <cellStyle name="40% - Ênfase3" xfId="79" builtinId="39" customBuiltin="1"/>
    <cellStyle name="40% - Ênfase4" xfId="83" builtinId="43" customBuiltin="1"/>
    <cellStyle name="40% - Ênfase5" xfId="87" builtinId="47" customBuiltin="1"/>
    <cellStyle name="40% - Ênfase6" xfId="91" builtinId="51" customBuiltin="1"/>
    <cellStyle name="60% - Ênfase1" xfId="72" builtinId="32" customBuiltin="1"/>
    <cellStyle name="60% - Ênfase1 2" xfId="95"/>
    <cellStyle name="60% - Ênfase2" xfId="76" builtinId="36" customBuiltin="1"/>
    <cellStyle name="60% - Ênfase2 2" xfId="96"/>
    <cellStyle name="60% - Ênfase3" xfId="80" builtinId="40" customBuiltin="1"/>
    <cellStyle name="60% - Ênfase3 2" xfId="97"/>
    <cellStyle name="60% - Ênfase4" xfId="84" builtinId="44" customBuiltin="1"/>
    <cellStyle name="60% - Ênfase4 2" xfId="98"/>
    <cellStyle name="60% - Ênfase5" xfId="88" builtinId="48" customBuiltin="1"/>
    <cellStyle name="60% - Ênfase5 2" xfId="99"/>
    <cellStyle name="60% - Ênfase6" xfId="92" builtinId="52" customBuiltin="1"/>
    <cellStyle name="60% - Ênfase6 2" xfId="100"/>
    <cellStyle name="Bom" xfId="57" builtinId="26" customBuiltin="1"/>
    <cellStyle name="Cálculo" xfId="62" builtinId="22" customBuiltin="1"/>
    <cellStyle name="Categoria da tabela dinâmica" xfId="38"/>
    <cellStyle name="Célula de Verificação" xfId="64" builtinId="23" customBuiltin="1"/>
    <cellStyle name="Célula Vinculada" xfId="63" builtinId="24" customBuiltin="1"/>
    <cellStyle name="Ênfase1" xfId="69" builtinId="29" customBuiltin="1"/>
    <cellStyle name="Ênfase2" xfId="73" builtinId="33" customBuiltin="1"/>
    <cellStyle name="Ênfase3" xfId="77" builtinId="37" customBuiltin="1"/>
    <cellStyle name="Ênfase4" xfId="81" builtinId="41" customBuiltin="1"/>
    <cellStyle name="Ênfase5" xfId="85" builtinId="45" customBuiltin="1"/>
    <cellStyle name="Ênfase6" xfId="89" builtinId="49" customBuiltin="1"/>
    <cellStyle name="Entrada" xfId="60" builtinId="20" customBuiltin="1"/>
    <cellStyle name="Incorreto" xfId="58" builtinId="27" customBuiltin="1"/>
    <cellStyle name="Moeda" xfId="1" builtinId="4"/>
    <cellStyle name="Neutra" xfId="59" builtinId="28" customBuiltin="1"/>
    <cellStyle name="Neutro 2" xfId="94"/>
    <cellStyle name="Normal" xfId="0" builtinId="0"/>
    <cellStyle name="Normal 102" xfId="34"/>
    <cellStyle name="Normal 105" xfId="35"/>
    <cellStyle name="Normal 110" xfId="36"/>
    <cellStyle name="Normal 115" xfId="39"/>
    <cellStyle name="Normal 121" xfId="40"/>
    <cellStyle name="Normal 125" xfId="42"/>
    <cellStyle name="Normal 129" xfId="43"/>
    <cellStyle name="Normal 133" xfId="44"/>
    <cellStyle name="Normal 139 4" xfId="45"/>
    <cellStyle name="Normal 14" xfId="30"/>
    <cellStyle name="Normal 142" xfId="46"/>
    <cellStyle name="Normal 145" xfId="48"/>
    <cellStyle name="Normal 149" xfId="50"/>
    <cellStyle name="Normal 150" xfId="2"/>
    <cellStyle name="Normal 159" xfId="3"/>
    <cellStyle name="Normal 160" xfId="4"/>
    <cellStyle name="Normal 161" xfId="5"/>
    <cellStyle name="Normal 162" xfId="7"/>
    <cellStyle name="Normal 163" xfId="8"/>
    <cellStyle name="Normal 164" xfId="10"/>
    <cellStyle name="Normal 165" xfId="19"/>
    <cellStyle name="Normal 166" xfId="22"/>
    <cellStyle name="Normal 167" xfId="23"/>
    <cellStyle name="Normal 18" xfId="31"/>
    <cellStyle name="Normal 2" xfId="41"/>
    <cellStyle name="Normal 27" xfId="6"/>
    <cellStyle name="Normal 30" xfId="9"/>
    <cellStyle name="Normal 33" xfId="11"/>
    <cellStyle name="Normal 35" xfId="12"/>
    <cellStyle name="Normal 37" xfId="13"/>
    <cellStyle name="Normal 38" xfId="15"/>
    <cellStyle name="Normal 39" xfId="16"/>
    <cellStyle name="Normal 40" xfId="17"/>
    <cellStyle name="Normal 41 3" xfId="14"/>
    <cellStyle name="Normal 41 4" xfId="18"/>
    <cellStyle name="Normal 48" xfId="21"/>
    <cellStyle name="Normal 5" xfId="47"/>
    <cellStyle name="Normal 50" xfId="20"/>
    <cellStyle name="Normal 55" xfId="37"/>
    <cellStyle name="Normal 64" xfId="24"/>
    <cellStyle name="Normal 7" xfId="49"/>
    <cellStyle name="Normal 8" xfId="51"/>
    <cellStyle name="Normal 80" xfId="26"/>
    <cellStyle name="Normal 81" xfId="25"/>
    <cellStyle name="Normal 85" xfId="27"/>
    <cellStyle name="Normal 88" xfId="29"/>
    <cellStyle name="Normal 89" xfId="28"/>
    <cellStyle name="Normal 97" xfId="32"/>
    <cellStyle name="Normal 99" xfId="33"/>
    <cellStyle name="Nota" xfId="66" builtinId="10" customBuiltin="1"/>
    <cellStyle name="Saída" xfId="61" builtinId="21" customBuiltin="1"/>
    <cellStyle name="Texto de Aviso" xfId="65" builtinId="11" customBuiltin="1"/>
    <cellStyle name="Texto Explicativo" xfId="67" builtinId="53" customBuiltin="1"/>
    <cellStyle name="Título" xfId="52" builtinId="15" customBuiltin="1"/>
    <cellStyle name="Título 1" xfId="53" builtinId="16" customBuiltin="1"/>
    <cellStyle name="Título 2" xfId="54" builtinId="17" customBuiltin="1"/>
    <cellStyle name="Título 3" xfId="55" builtinId="18" customBuiltin="1"/>
    <cellStyle name="Título 4" xfId="56" builtinId="19" customBuiltin="1"/>
    <cellStyle name="Título 5" xfId="93"/>
    <cellStyle name="Total" xfId="68" builtinId="25" customBuiltin="1"/>
  </cellStyles>
  <dxfs count="3"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66FFFF"/>
      <color rgb="FF000000"/>
      <color rgb="FF9900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511</xdr:row>
      <xdr:rowOff>0</xdr:rowOff>
    </xdr:from>
    <xdr:to>
      <xdr:col>0</xdr:col>
      <xdr:colOff>304800</xdr:colOff>
      <xdr:row>512</xdr:row>
      <xdr:rowOff>114300</xdr:rowOff>
    </xdr:to>
    <xdr:sp macro="" textlink="">
      <xdr:nvSpPr>
        <xdr:cNvPr id="2" name="AutoShape 1" descr="data:image/png;base64,iVBORw0KGgoAAAANSUhEUgAAAUYAAAB0CAYAAAD5EpviAAAQAElEQVR4Aez9Z5Rl1ZXni/7nWueciMhIn0AmLjHCgwTCIxCSQAIZJCHvqlRVKnv73THu+9xjvPuxv/Qd3aPH63u7u0yXl7cYeQNIAoQH4W3iEkggSR8Rx+x9/7+1YyeRmZFJJIJquR17nuXmmmvOueaay+wd56T699dvsAZG5n2wHzA07u/iXVloZF+orsCljqv9Gt0zdVXvMCCFg7qGTaCqayxh2rxOzQLxvuOjum/UhQG4/bquqTvjcGCqo5rW+nVdwmFtYk1jjpb2R/W/wUUj8LFQAP9XYyvp99dvuAbC/O8PGP139l6onn59FYQEO7kjAcxmEN0T9syR5s8L54ekbMAxhMM977rJmr+wKXtdPmlwofCrM4D8vzqV31P4X6SBhRpKi/e/iM1fi2ZbHSw0/LVgehcmGKwt9/Zhu5SRoBzAsXWcQRhKRo0FQhL1WsiztWqHtWavcCzauMM27ujrd9PI/sKvxk361ar/r6n9+1ZfrQYwrldb9ze53m+H3EiR3Q2EDmR/9TJIdoEqqz1wEv6rcmYVUuVhvlAYuQ5A3TrcRDgjZHIqWU45UwX023tZY7+9wv1est9r4LdJA8neKBvSrFD2WyrgNO6L/OIQ8WIAnmzkkgWDCbVOkbrQcHvOFdEGasddaLKzRRT/1gG6/K0T6ndLoNZCFxL+bmlmV2kXop/dcXal8L86VXaxeCczQgDYRdlRETPUuwHiMML3B0zbBFWAuMFU/cmqEafYgHauH5tSI7zON8IsFH51VlDZr07l9xReWQOvC8ZCDWUu3uvCyG8A0bk6WEj811AkfFALZg+nWNmDkYVEzvLtVN2UyMvHfpZmFgjglv24qex64xTllhqgDPeocDt4azJeV0C6/YVfjaHXxDH6wfivxsXrWdt28nqQ313muemqssHso9G5uHPRds/fPT0X9/WMz213brxtc768tmxuOBdvbhycuem5ccrmQlvWhnPLFhr/VeoutI2F4v3KvMyaFmbdQuOuXDDHISpVquy4wFkobwUPj2BHWg4r7Ysqu8OWRpS9cxiNnBac3Mv9amTdW53d83dP74WFV52NGva7MkwBVByNRgKIt3ltODcPZwGQB4BDmpB0C7un2/zdQ/CAnfn0U5twvOwqsBXH3bcqaccJW79F/ZYH4kBLYm8h+JTNlZm8FqAxPT3t9twYiPPAXFzwAdCgSRkh6eFwSLCTFngAmYTgEm+BvDbehtACKAPafOrOTZNPGmjbBYe6lM2Nt3nkzwfQmIsPDnXafELSAPF+vw+K2jqE5JM5GAwIdtoYibaM+HxAOQB9ylt5iP+qAN0WoE8cmnsLkWUuHryAC7T1KG/j4BOfFzApwIUEgKOq/GflSazeqqFqO8Qd6mukWj1pwdA1buVVZpVN0eHQdPqm52HkEtktxm4LSjio3XSDAe+AfCEfcpEmDrRxF+/1pr+p1+ITpx5AHhWJk08aIA4QbwE8oE0TUo+8hcCrcowQphEayzmr0+kU5ZBHWUQQlLyW4YhQSqkMcvDIJy1fpB284k17IFF3bh2c3Vyo3F/DYaX+YCj3prgajiTyW8cVEYWniFBEA9rL1bYdEUWuiNgpC52JHsCBt0WLFqkd7PORAxfZGSTgIwt1wY14mQ/0Sn5LK+LlNsGVwrzUhQ/kjwhx1SjAOiCeU1Z2HzV0BsZvjDiCuh4A7SxhZPhwUPoTviSVuuRFRIlDRwu4kK/lH3TiEVH0LV+kwYEecdomDq/EAaMVXtp8QoD8vQH1gIhQRBTd0M7e8Pc3H9r0G/XglRCAL8rQWxsnjIiiN81e3W638ESfUk6duXQiYhbzlYPZLvbiznV8s3LcMZjWlIaadnqHXePQMFoggLvVDnWzBtpmGtCpkwmZlVDYKb4Mcrou4FYxPkkRxjLIF7LRrxFRxgJp+qHVnVHmvXu9XqHT6gfdRESxm4hQc8WsTqPgpmQbN0SEx/dI/ZlmoqUvaC+iwZuZmdFCr7RQxBaPjoyIwhjCavaKaBqHERjYsmWLNm3apI0bN+qpp57Sc889pxdeeEEvvfSSpqamygCl/lyAdquQWbK7BNAGJ6VU2o9oDL+yI+gPRtq8eZs2vug2X3zJ7WzSppc2uU3iW7Rtm7t5UCmnpImJ8aJAFEf7bSPVHCfR5rVhRBS+4R3HCi/ICb9zcaAHHYyizd89pBygPnRwrNAkDVBGnYgoemIwtbwiO/jgJJeTv3XrNm3etFkvbdxkeTfqxRc3aqNl37Jlm3metqyVDShpbKxX6FEX+tkOE3rwTBqAH3gAaAf54A25qUd75BMHf3cgnzqE4G7fvl3U37Fjx85w69atpRptgQsfZEAXXPKJwwP1AHiEHviE4O8NIqK0Rf2W3vT0jPP2B6aNvyfAFwCPLU/wgR4B4hFBUAB737x5s5CZkHFBSN2CMPvR6ivi5bqzRfMGtXMBsGu20NiuV4x5oqfNmtEz9Vatrzfpuf5Lem5mgWDcZ+rNWm8KT482alO1w2vR5HVnLX8o/Kc63DJuI1STLuCs2buedZIkkYmwdXbEsWXC+QB86qPHsbExYRfk9fsDDTy+ERHoe4exfftU6Z+Z6b5m7AhHo8oTjspE2nPdlg7tEYfOxMTEfM3Om5fmzV1AJg0BNAo6xoIRPProo7rpppv0ve99T//6r/+qv/7rv9bf/d3f6e///u/1z//8z/r617+uH//4x7r11luLs2TAoQiMHVooJALlQ3VXQMiIZgaibYCB9/TTT+vee+7Rtddcq69+9atu6x/03//bf9N//a//tbRNm9ddd53uuuuXenr9M3aSO6zArIgoWzTo0Dawa4svpxhkt99+u66//nrdcMMNuvnmm/WLX/yixJEbTOrjEBk0dCp5e4NNnjTuvPPOUr+l87Of/azQZBKBFnUjbIA2NnQEn+ShI+K0+8QTT+qWm2/RVVdfrc9//gv6+//5P/W3f/u3+sLnP6/vfve75vMWPfTQQ3aYL9qQ+sXYoAV9aBBCk5D0I488Uni48cYb1QLy3nvvvXayU6U+BhYxfx9Bm4EAzRdffLHYAnSQEbsgvOOOO2zMM+6Djp312E5n/fjjjxd8dEwd8IF73LfYCTqFNjqG/t6Avrrlllt28v+LX9xkPd/4KuAG19kV4B99MNnTz+gM3QEtP8ThlXLwsckrrrhC3/jGN/Stb32rhOgAfPRFCFAPesQXAvSArUOZviBhVzXt1eHPf3mL/sfX/kX/z1Vf0H/90Zf1///xwgDc/+fqz+t/fOtf9I9Xf1k33HOb14+eVBVuw66ikoRjNITzcIyAc3feLf/IhTyM67aQdBufL6QuOgMPIA0efU6chdUTjz9he35Y99x9j26//Q798pe/1BNPPKENzz+vLZu32IEObU+1nWTtEIZVxjj+CZrQWwhY2oWgvYyDwKQQICKIltnw4Ycf1s9//nN97Wtf0xe+8AV9//vfFwa9fv16r2BeLKtGBheD/6qrrtKXv/xl/dM//ZN++tOf6tlnny3MQwwFEM4HlCEcRoegOEQcHob3ebf57W9/uwxqHMGzzz6njRtfKu3ebMfxNTvkz9tZXG0HgrE+99yGssSHFjSRp5VtvrYZ5MiEk8W44R/Hj7EjAw66NQI6Eprz0SGPsmeeeUbf+c539MUvfrHoDJ3gyAAcBLTAiwiv+Hwk4IoRUTobJ4GMX/dA+8d//Ed945vfFHrASNbZuTzpFfq9992nn/zkJ/ril75YJqjvuq3bbrvVDvKF4pSQFX0it0nboAZiZcaE9U3Tu/LKK0sffelLX9JXvvIV/ehHPyp1qQPAG/V2B/IBnNODDz4o6NA/6I0QoJ9axwIuK4Bpn8veddddZeKkffBom3o//OEP9bwNv9UJ7e/eLmnyB4NBsTf0iDOC1he+8HkRvhaALqD72GOPKSJEX0dEsV/aB+ATfrD9uRMozh7bI7z22mvLRBPRjCH6IyLKgEYn1J8XGvRSRJT1XEmwYlLtbXRfNz3wS331J9/V52/4vv6vn35V//GnX1kQ/F/G+8efX6kvXHOFvnbNt3Xrg78s9LwWk0nLy8cGalo0r95cE42AE/JUtrzoAFvCBtrxRWlEFD0Rnw8iQix+kJ/xDR10+az9w6233Kpv2t7/4R//Qf/wD//gRdY/FbtmDP7Lv/yLvujxj53QL1u2bC56jDCPXlQwkUIXWvO1O19emi/zlfJgnMYIcRg4RJzFD37wg+K9UcbSpUu9ZZ0oxgMejE1OTop8VjzkMXAYJDhTnCiDY1/MM4gjogzgdhDhrFjlzHirRBuLFy8R7YyNjyv77DMUWkS7S5Zqh7fwd95xp6741hVlAEKDLU5ElNULPO1NdmgygOmwFi+iUTwriNtuu62spuCfDm1x9kYPXltccIjj8Nhqkc7e5kKDfAYfNCPCq75prwJvFo703nvvK85/NByZ/24xqohko1CB8bFx9bo9Hy9s1A03/sKO7itesVyh++w0t23bVvht+5Fw3DqjPQy65SEiimMmn/J2AEcEKHtARCgiisOAJrRa3gnRIZMIZcgIgZ7PlaBNHBsgpJyQOvQ75eBHhOBB81wRUXRAX9EG9SJCncwZeO1JZX+gMv6eAP/YDLThgz6ClYhGbvgmD77ZPbHKYYUNLn1OnJDBjt2CS/0WIho6bXreMNrcWiXqwU9O7Y+RndV0rrWjJ/UnkjSZFZOdBYGMN7MotH2s1kvVlHZ4vZjVMVVTrpqgOEgnCZsgXNDcEVH6BttiRcykwLGBfKEPB9pdXvJaQEeUY2utHllwffOb3xKT0c3eBaz3jo8zxG5vzH3d08APKDdseF53/fJu/eCHPxILjSuuuFLrvSCjzYgo/Qht0m1brxRac6+Esms5jEc0yqBz2RZfc801xSHSMAJFNIOJNEZAXkuF+hgVTuDAAw8sqxecCisLVivkt7i7hwygTZs2lVUmjhjlM5CyDR/bIIzIVkStoR+8VJ5FpdDAZxRDO49up6ucu6X8Lm9jceTM3nReROyz0+isoTsBHiLCndI4Ih604MyYHNBHi0dHaC8XzhXdoAvooR/iixcvLpMJeaQjGp7AjYjiFHHm8M2kwiDtWKbx8QkB3W6vOEicIWlZdqAYkfF4KHPHHbeXYw5WLsgtX9CHJ+QjhHfaJ2QgA/QjaeSjjNBV97gpA6AFfseTEzoat9MFoBURioiyegAPoF3Cuc4PfOq2eeDQLvT3aNgZ5EOjhYhwX1fizClF0n6Bz6Lhf3egj3C8rT5oy00LHmkffNI45gceeIDoToiwLfopO7jYLX05V5659XdWmhsJJwyNQ3Lct5Oy4crCeUFX+7FJpX5HGi3qavtoWsk2m4cDLQSS8WbSQH07x+F4aAQdPKDCLfluGyZ0sr1bmeEfWLduXdkxsoJj0bDRzxnApQx7ID4fRLjN0WinLtk5QYPd0Y4dU8XGJxdNKtyXOEfGeMfjeakXPQcccKCPZca9+9wgznpRVgAAEABJREFUjlHY4Tz55JOl/2kLG+/1PFuQWADs0zFCDBpt5yHYaGSt+N7w3PP62c983nb9jd66bLSj6BXAmOl4cAEpFBaEekM/KUaQ8fFFmjDwkGD58pVasWKlnnzyaSvzB7rpFzfbWfZLd1R+qILDc3MlvWXLVrf5c28Rr9HzfpCzctUqLfHKtKpGchOyLdtGhlbGUCmHFdVVr9cxC1VJdzrJSncySRNW8OOPP2la1+oXN92srdu2K6Wsyg22UEul3dqfxLMHec8zlRQ78XZMTYsV6eM+57jOxwIzdsLdXs98qFSuZ2VwqtzING4nwcCS6USkBlfStGnhxFn9EkaEddrV0E49WbhnPFtee+113la+YNm8IvaqkkaGo6FxbNA27Mq6kOuNnNcf9NWfzWtkqIvjfOCBB+0cv69HH33MzomlQJjeWFldllWmZaTNgScXYGRjrTj1No/c8NKxLojvDhGhlIAkKSxbmLdKUztm3K+Dkk7Wc0rJeKnI1+sxyXTcVz3zMCaeJfRnhp7QRp7gKlWzOowI858VEZrvgmbPusf5EkZEOS4Z2jnIVejXcLvEW31UbizMb5sn1ynp+RpwHs55x44dlmnolNTYeBOyerH5OD9sny9qnc/DwrKafSVP3pULh+5L7Gh8YpH1v87HUNtNQ3Il3+jLwd5uVGqwKGUd15HxlY1t8Lmf5ELb6pjb6o13HBu53WTICwYTU+5mVV3bpSlkZ0SxKUdIJIfcDAhCg8UqMiDfFj9YY/X22LrHrYMX9EOv4n7mI7bnNnB0Rf+7gu9Wb46WGxpERl7MpEjFwX33u9/Xgw8+rB07pgXtlJApJJdnT/Sdbq/Et9tpskqlbs/9X1sXt956u49/fuKV47OSkrBji+P4wu5WzHmxhxiUSzCGdnDUVsi2bdNetf1cN9gpDi3I5ORihZmlDAZGHkiuZmXVHgwzGg1thq7H2KrNNDCwgeAg+3Ykg/7IW+xl3vJt0s0+S0BQjGnoCoCrCgd0/Q036ho7BsrHvEqiLnimroiqwKgaCKjrYQkHwxnzYQNJtZU7tG5GHoBdweKSpcu1yQe23//+D3W7t9gzns1R7tAyVR4wVV0bX65Xuy+SB0OlgSuGBxc4nU6vlHW7PSUb411+uPOwH17A08i8jxwB2oGNTirnE5q0eajU7XoF6/bovI7p0OEpZXXtnMABxnq90vYv775bTz/1tBbZqVemjXF1uh3zZJnNb/IAh+PBqK9hNVS2gXc62Tzaubi847agN2HdES52vyFgRGMGNYwpzNdIHcsDhPMiPABdobRnh0jo7L3ctfNr4TjLit39rToppa5SdBUibp7tdOGXd+9q81bP0p+Z6St3ep7AeoroFLmTQykKTZWLNkpkl4+WRkrJA8E6cV/l2cmjjrrRiSfHyu2NDGF9jeqRIlu+oggprArKgZbe3DAiBH3tcUEjvGqTImU94oeQHN0kx7N1Ccd9y9zzpMgCweJ6gttYnCN+h+ZT6qh2v2ov19BIQ8tBIzGSkgG6ldsYWb+hrDFDth0PZ6akTmjkhoYLBHC9C5dsj33rJ0dWR1IP/Sepyk449KcTUuM6a9uXuQhnmfeHH35UN3icHuDd4NjYhJD5Bz/4ka648io97hVc37yhz8rjYG5Y5DYZxtT09KDQuPee+5RsM9n663THrNdk1iqlnEt8YP9UWTbsOhlnLqjOfsZxnxc+14gn2NAtfC/woxVzD3SY7paBVIszQQSJsPS1dOedd+kOb0VxmNmdQhkEcjY5M0oaYHCwzF28ZLFWrlypSd7v8ypmenpK4b8xD/6RhZvpz3jm3KpVXgGeeOKJYrtS6lsBIxt3ZYVzLvZzPxGect3JxZNuLuSmyiB2wuHQznOHYHHZsqVavnyZ+e4Jx9DrddV3G5SNj49pemZakZKY+TueebZ7BcCSny1AtiOJkJLLK3cetAHaIgRqBYEIenZa2z1jydeUHyDcYsfOShj9Ub/jgRgR5q+S7Vod0zeq71kaECngrN3vusmw+NqyZYseeeTRYhj9vp2HdYNRDL0yBIs+Omj1QVq9ZrVlXy62ezgmeKAs5eSn8dvMx6gY8sUXX6w3HHOMUs5Un4UF8DSL+eoC6AOvVHsuztw49WaVQnQ3iMAm6tKv2G5yH4JCX488EXe7HcteaeBVdEqma3z6r+/JeWTv1LWdEFIe7pMIf+4G9GvX46IzO0EQ0kabj745DmIb13c/0T8AeHlW1+AA2PbDDz1i2+xDwvZcuz+ixOf7QHKglO2MFLNSbT7Jp3aUsvLhrJKzwFCWWr5q01OJU1u+oFY5LJmEZBA6o+jS8W3bt+t+Hx+gC2Sv7Fw71hWod9ln8OCT4wXGXds36ACI0h8SYrCTwSk6ZXutnJcMcnykvv0HIDOWchJ6rFV7XHUUqcEhr/Kg6btfH3zwIfurOwsedbTAy6Tmx0S4iCidFRFKKXn2Hurp9U+XJ7/rn16vbOOQyyJClR3YwIzAJAPxqKOO0tve9ja9573v0Yc//CG9+92X6oILztcb33iKVnsAZzuMmf60ZAGXLlmiRRPjOuCAVTr33HPUsfOgvZFnLkLeR+QskINsjBKHPLJD6HRt6HZe8LrITvfYY4/V+eefr3e961163/vepw9+8IMlPOWUU7R8+fIiS/swYFgGRy6rR2g+5m0l54Tbt+FcG4XTBmbXOEW6V3tezobHiFDfA+GBB+73bHe9NvkslHzbhuhzKo7cWYSvBhhoT/iJc1hhQE6p9AdnVYcffrje8fa3W9bLdPnll+sTn/iEPnT5h3TeeefpgAMPEAZq2/FKc5FyzjrqyCN12qmnFX3Qb+jv1fD061gHWXBCJ598suj3448/Xscde5yOP+F4EX/D0W8Qk+8Ra4/wNn1gEcJQF71UtiUAfZ5w4gkFnzpz4bjjTMs0sSdwI6hvEg59F51ufOklPe6+auwmSl4Tl8rKaGeV0MMPP+QJa7sHvWwnYQTT+k25zSfjHdmGPmLjQeyDdozYW9hOZRh4TCBU2F7vvffe8pbCY+vWlRV9RIixB141OzYG9iE8iOWNE8Z0zsnFtFK5j5LGvBDp2D9UnshCUrYfcaDwIKvdfyP7hRQhbCCnpBd95IZT5syXMQDuQsCtzo8W0XRoRBPSEA7pjtvvECsrnF/Xq63KDLLl6nhmgLkxPwm94IIL9JGPfKQ4qHPOOVsnnXSSzjnnHL3/A+/Xxz/+cb3dDhPDHHm1GBFe6m7zavEAvd2DmwcyKLoIEbIyslend+jBBx/UhJ2nrGzO4uAHZcITq9FTTz1Vl112WQEc8hlnnKEzzzyzOOcPfOADds4fLoZOvUUTE6INFD/tp9nJCsxWNh137333KiIkhVLO/gyVpELzXUPLMD42JmhEhKZ8TogTv9dPjBmk8EjVnJPbdAfX81HZd57ZKwNtu1e2yXTGvOodeiJitbNixQpPOBfobW9/m0499Y1ickDfbz79zbr8Q5frox/5qM466yytXLWyGGPOWWfOpkemgcHmtFcz2Ddjv2al6BuWcFqXXHKJPvShDxV7+9jHPiaASeODl3+wTBwXXXyRlnmypP/QCQOUY6AUSW885Y26/IOXFxvGjncH6OAsk/XWtll5UFYe3AzaRx99ROwaut2O7TcJPOwU3oYeuLRHPKdcXoF65tlnyiQX7gaTULF9EH4DoPa+HpNmwfG4z1RfePEFIS/jCflxkuho6dIlxf6f9tNixj2iYX+EER5bDEgneHbwiPXHmOniU0qZhMOc8a4PWvRRGKGyzskf2PmOrNdSlpMY4yklRYTj3fLKHq+H7c/CJGkvV0SIhiPCs9moYLFiu+fee0onst2FmYqeDKk/M6NlS5fpooveoXe84x067LDDhPOcsBPiYYO1opG3MytXrtA5556rT37qk3qLV3cYQc9b6vPecp5O8WrSpKxYCSXknMrrKDxBZTWG4DPeBneKwWVvmbaXlSCrxHe+853F8dEezKKcnmeXZAUxUE477TS95z3v0emnny7OfqAF0A580Qk4tet/fr0fgkyZh6SOnQidLl8RcObIbnekEMYeCg+CrGQ8XufgZXBewKYcGdFTx7MboV7FxRPvbH6gT8hAq20YyMZAZus8a1uKiLISRu8nnXyimBjok4MPPlis5FkxdbsddVnxvwpefl2r0J8jO3vC1atX64ADDlATrnJ4kNasWSN0cNBBB2rJ4iWln7FL8NFdhHsxhR8Grii41N0dqI9tj/ussG0LfSTXq9wfOFdePqZ/6KdCV6ZrJCYx6jT2UMnZAu8+r6RSzmJ3od+wK5TEVXmBxG5p5F1e1w4NXSBnx4snxuGO7TtE/mlewBxx5JG2z16RHd1HWD+pofOoz+ixdXzHjH0KdKiXvXBhLAPojXGVclLH+RyB5JSVUhIXk11tZaJbyhiPD9x/v4ruQVgANJQWgAiDj/pAmeUygjITwABVaZAns2edfbYd48V+kLJUlFFnaGfIdg1hcm6a45xvjc/CLr30Em/3zrWDPK9soZONa4hhmyhL38pOl5eW2ZZgiEOvzqxCEUdpPEQ41072bK+AGASuVpw5/BAnrGys1CM80h1y4YUX6tQ3vYliO8gd3sJPCEeLEt0/eujhh/XoY48JxdJW7d7FuEuFeT5YLff9wAD5IjyZGHmRnziuW/dYeSsfPnGuvFpA9WQcwv0FzmVyavTHDInTRj7abyYpnx3aKHvdjnk31zRqqKxDVsasqFmtX3TRRV6dr7KRVIoUBTcasvvL0q8dfrJ+Onb2tfuAwUTYQMOqxVUEMkvYL/2eclZlGxnZtjoeZGByBk094rtDwbWNElIWEQSGMO1UVifrHl8neLHpmPaonAuzYj/1TacW58A5JvRr901E0n0etJt99DIyH4VcmNxvyJ3UMLt582at85PonJKQHXtnMVPZYTJeORdc7hU6iyKOzpA/W/eImSy0bx9tVHrYjnHGuzjsmvoRoSGrQeuGidxJH1nNiP6iXnafEc54wTQyXkoh+jYiFBGqXU/uCHzXjB2tRIuvDGlvKCN3PgISIgBEeSGVkDo4EhykbIQ4HlYhnGl1ux2KhYF2PXPU9twph1dTSZHMovHJq6ywFSuW65JL3+VzwbdoiR/QkAcYpZyHMctwZlEXA7KgCmHMldOVBT7RW3QcI1si0rUr0i4gX+QRp2OQhXJmfLZYBx10kM9FK/PVMVUr0HXB6Xu5fp+308hXOa92OyjbnJvinndl+ZiVKKE9cFmFohPe1uesJFyYc9LI5zDowMn9vrONqAyclLxdn9Lk4sVShDb7ocyG5zc4GgobxdDOMTkMyQZSa+SJCbmXeitzxBFHlK12Ssnd1jhPeLaYxv7Nv5Fzd4iwJprbMjcyOml9JWEbTTysq8rltTyGmpAC7XnRD9g1IfVbXaLHZL3zTu7WLVvFIIaXUJheJY6Ozj3vXNt5s6WknotE+OILL/oJ6j0lXvrCbPyGsG4AABAASURBVOzZ8q9njrVWGONF7O3btymsg5F9ByFiRESxQeRkt3KkbRC9AOgxIoQe0PtLm3w26/NHdEu5XEY9xlJVe+K3z+gPZkq/veGYo3XueeeUI7qjjj5SXfud2tv6nBPVxDXmVX3fZ5bdbk/PPPtsObYgfyGQ9oZUlx56uZSVIm+Tk4PghBgGeNmD9o1vfKM46yM/pSSAsq6dI3HyActayqhDeoXPyA455BCiBboWkAhLac4bnn3uWY1xpuYZHXoR4SV4X8uWLdO5PrdcuXKVnVuyYrpWCEZId6hcXbdNHRK0RxxeVvvhz+k+g6N8MBgUesgCTs9KXOfO2WLjru30qIsqaj7ctuSOdC9GCaXKThqadB71I+BvYBmznnjyCd18002a8gyYcjZuJVdVexWaZjdsTCXeFswTjvkc0yPMd11WIPDOA6QNG54T/2bJ/4tyXlrZkVPdZH0UEEo5uV1S8valY11lJfOY3EfyBc+I5uhv/B0RRT5kigghY0RjE2gAqNxfTdfVos8q6ytFUkQIu67dQaxW2v7VXi76C6CYMKUQRycPPvCgKdRl8BbaORXbXGuHcOihh4oHOxGhlLK4ck6lXf5vHlt0B5PdBiUOHdooiV+7j7osMO67776iw4iwvVXuh451kA0d2/+Uba+n4487XhN+SJpSIzuiFJ3XxCRe5N66bavpOB0qdkp5x6tC7B1bxlZPOeXk8vzife99n97//st06aXvLkdkjBF0iK6AMBl0Z5a0w0/M2XlS39nW72yjJOaBNE9eycJRQDylZEZDGzZsKK+MFKNxSzkl8R6R3DoPTI7zE+GcQxFR6lMPKInZj4jYWR4RVl4u6YgQV8655NnGirJf2rixvMaTIrnYOLN48HXwwYfomGOPsYB2Ni5tb2jMbTfC9WYLyQdInnrqaVq2fJmCxiLcCUm1B03KqZxrbtz4orhSygSizWQ83yUd0dDlc8Jb52R9UBARRYacUzGQO++8S5wh0cE5m5YreCyWMgYm26qIKHrQPi62Icx8I08Q6IOtypgfdNFP119/g3gV4sYbb9Dj3s684BXI0CtFLx7NS7JxJvOvWaiFzCFpLui38IpAQikn7EfuY0OKnZIySOrixmorx9kOwlphMJHvnD1u7CDCWAbwWgTn6JGHHxGrnk6n21B1AyP3wzJP4ocffphRQyefdHJxlNAxUskzKfHWAWdr9I1Z2NlXRii2Mrct8n5dIJQ07S0qDzfSrJ6FALJKLT98Iys+4ug3HC1wkDcijKEyKRAZepV59913C9uuPA5z8lhxAXXRE2Oz8sBZ7jHLzpSHX4smF4nd4LH2AzyjYJGEY+z4OMVVveAZ2PaboyXaRceVaVNWmRYh9AHic6GxmLk5c+IMZioBrBj7fvpTWVgakQUjP1kAXmHg8H9O1d2itjike0Vo8ZrqmzZvKrO6ig6ZhbPToyLs2rWHl1mI2cQsNRX24xNjPfSQQ0tHJcuCg5LDiCgvpW/3DNMqb19keeft5JNP0jHHHCvOAVNKmtoxpTE7rZ4f/mzZukXXXHttmVjQV6Flhts4Oh7Z2XU9mErZXj7YhoyN9YoGs2dQzmzKLOr2MIb7fU7F/51/81vf0g9/8EPdcP31YnuzefMWn92MdlKlXTdf6NTOBRz8/n4VGqCvqRZhm/HYeMznyvQFA5MjJ/ofp7FmzcHi6MZdpUMPO7TsdipvCyOFnd5IOXfEg797/RBmxGxmoiZpcyyGr7YdlV5z4a/VXXvBtFmMF2yrYa02702MMRQRYlfIe8rZMjcllsaGmFCKM7b4SOgZP7HGx6ScVHm3FhHKOSv7oWWn2/HZYl8nnniCGPsd47jYC6iRnam0xg/WjjrqiNIuuoWXlHNJS+i5KltpxpsWcKV94USEIhqifLvJ0AM4OZ0sDA2XhyomcMwxx6jTzY7Nd9fO3F+Qt4sjC/Li7IwSqoqnD8+klRWRypaE1auJu2zXVSN5rwTjPn/gvLE23bA8lWeQIlskd8CMOEwmL0zIImtfNnn4YYfrrRdcUB460bETiyY0PT3tmhL1H3v0sfI1a7z4K18phdAhA6fjzqOzimPWXq5aOvroo7Vy1aoi64R5R/c4Yvqk1+uKwbht2zbxVO+mm28uXznGF01859vfKe+dPrP+GetO6tqpEkG2lGQ+QoVJ/f5aiAYisEF3iJEjmnhEaJMfnnAGT3900LHLs/s2uewIb6MnJyedI63y0Q9Owj5BEVEA/KEfHDxw/wNlh2SfUPoZ26QSthLhtkj8mgEra44QeB4gWR4DoXxFhD+bmyf5Yz4OajTn4YQCXIRs2DI70he9Q6ycn5Mdo1eQLi43OnUNL4Q6XoAcI1aKlQck1CsrCx4WL15U3oTJ2UbtWiajnJJN3S2CaF42vvhiWUW6WBFkEpsfGirzl3nQpJ0EcBSgZXc2TrG2I3GTpfE1q9fI/FH8mgBC4Sy2ehaBIDLUbgDoeGUVKcTWEoWAC87+Qreby2sZKDanLOhADydJ2zgZqVWeQ9/ay8WqkReCefIbEZpcNFk6ADrjExNK5pdvGsFp0Y59cTF8yOVOR22bpOcD8DmL5YVlXkfidaNurycMreP6GE5ElG1F104SPW3zQTgrxmuvu1ZXf/tqfe/73xdfj/bkk0/ZpGSeklfflVytyD5fu7/Pm18DTCqU1O7MiCh9+YxXOxs3vqTanUU+/cJDuKXLlnpSO6roe+TV4PjEeHkA1ul2Sr2IMKko44jFB9tpxlXIdIvNk1KpH87Tr9kFT6z2GAPYOewhEnoocfPMAuCwQw9rFjmNOBQVSMnOy7EXnn/e9jgscjq5UzfoEsDGDzjwQDGpBAizdDqehCiLCPEPIuidYicVgQ49qt1PHfstxg1vkDgJyj4h7bN0tjAiyjYxwiz5ZrsghTgP6HkW4HWRWT71Wly1DQLjo50IN2ii4fZqS4SSEb7X7SkiRB7KNcp+3a6qRV7ZZTvFlJNlCS/LG0chRXFs4MhXGOQ8zXNFhNg68woSL1KzCsWpwmNElFqRkjiKYCX34osbC5WIKIaC88zJ7RtKwV4+7Ft1xumn601+yIXM6AaDQE9UaVpS0Qf/CgjdsbGexnpjZfV7++23lf86+NGPf+xV5aOWdSQjy6oW9KDxe1iYBlp9EQKs3HkpuZrdHtM3ESF2CKyUeOgSEaW/Gcgci0z6IQT9R312C9nbaXYZrDrp05SjOAnK9Wt8YXfIHxFKgZOrlWzLvEFRMUl4GubY6uBDDpajKgNCu17oYYMdY06pFFMXfwIdgCMj3hZZvXq1lq9YrgjjuT0WNcShZtdQnviDi+03eabigsqLOBYg6JLJipDyFiKije4M087YXiIQiYjSqaDUFpaOLwPfo5VQLvdN8V7ADBatLCScQ8L80j6ClXZcRBqniFKS248ImnfJ/t2uJpSF4mEN5whN2srZHWyFQrHtJOLzQUpJdAY02DK9+c2nK8xXbY9D2YzPnuh4+OeJ5S233FJmxp5XfJRT9koCuAkfLdQ6yIZxwVvfqtPf/GaxNaOupRdQePeKhHjOWdCOCKXcOF2MhYF611136Tvf/U75koNON6uynBGh318L10BEKCJ2VmClx+rcqhS6R9e1E9gF/4U04Ydz2Ac2YLPwyuaAsu0Dh1UkhJJthrcMoMPECn5E0wZ44Pw6AiMah45sMrsWWxxxVZ4kZCHQBccH2Cu2aJQiRkQbk6Z27NCzzzyrSKmxR2NERJmwI0IRUfzPGtv/uBdiEWEMVoIqOLQdET5O4kipq6btpqzQtGN0hXIPPB5r+zAS6DUCWqR2hbRr8uVUW4mQ3GSm6XSz40E6UrsV4HygfCnE/PSpOgu1w4VB2EiMXIwMR4Vyac96Lmd3KHjQH4gmkYvOAH+/wRUrW+rQ5zspZUVE6YA2LpEeFuWLxrXnhX6yl/NIhrM744zTxYu8HL7De+1OIR88vgCD/8d+im8ZcQcl6xSyEZYEAnuSLzkmYU4k8NcefrjedckleqsdJO+EdXtd8SCG/7gQdAzIBC7tA8R5uMNAxZk+4Ac1vOLzzPpnC/0FfcSCsF4jpH0o4zVq4bUk88ILL5QXu1kwRCShb+gfeMCB4jW2iEZ52XaN/nnh/uRTTikOhPHU9XGIjMNbHs89+1zZXfQHA0gYmrqO7HnPUVOD1XyC2MRA2B+gplTqUk17s3oXzN7wz7l69ooXG689nhgPrd3x9sSy5csUEQVGo1nCbX2PQf7V9YUXX1A4LyKUc1ZyCF3ooLMxO0RW35SRN/IiIKXwImPgemFnWJVdXs5JEaTNmWl3TIsxiJ8iHA5HHnJ78qDdrrRbemeSxiNowMecbmDJkiWl8YikCK807HUrA18Htt1PYRm8I6dpsoFKVd0w0eQn094TvPC2M0KIMMOUh5KsIhOZGJ8QT2x73Z63fpVGdmAYEW/Gs/qRL75JBIEdLXdtXkvEH0M/LCJdwZzT3KRBYULjwHg0GKpsAYwDLRSZLTdtQzenLHtGA7X3BDqIdlxFtMN/4Lzl/LeIp5BskSIjl4WxSBjMcxue0403/UIv+bA+Y0xUtE6H7ug9qb+cEzaCiFCn29HatWv1lvPO07vf857yf9LHHnusn3QuVTIOqw4mDfiq3R9QqBymlIgqYyiS2LLxbUXow2SLiCMfeFdWDvIUPMetHPeLrPtKYfqWRIooecT3AGfUtcsd0mbHk8bI/UbzKTkTJdd10ZVknsB1WMt1gJCvWnVUL4Nq59EF4LiO8UrGfnwUsuC7beI7waTDPKjQbHPdRsnTHperK0WezU+anurrgfsf0qBfmcHQsG97UlaOjg46cLWi9jHK8y/qBcOG5xy+sFEvbHhRBx1wkLo9zpeloY2xMkSEtu/Yrnv8dNpsyd3mfrEuzBv90nXYrcwjBQWkNJSym07md6Sk2tA1rVUzIx04M9RYNVSvXjh06r7rDLTMYwfC20xxs/tiaIk7lT8Aiz/qSu4hl1ZlbNYeP40thSrHI8LIUnb/49RGti3KyRzBu8srh7611Q8NAYsgbEy2M4sqJXkRNjT9kRiPR9juU8RsUUiuQF9AR7XUnxloZnqgbmdMRlPY6JxNkw1PTvfGeiUdEUW3JTHPh5ueJ9dZEW54TshPEjTCyR3a8yrFntoNMbM9+9wGmUfBzchK4SC2kjs0DFZfKBUhXGQGtRNGnj0qQxRDSwKvLoSkXrerxT6HYVmOsxp6Bk2RoKTBzIy2bN5shdXyBKWIRkgUX7kRQs1ebZyQAT+brdGwEk+phjaArh1UmVHqWjnh9Cvxb0u0CzSaaGvuGrppoRdwIviUjjrqaJ199tnqjXlZb5oeHdZGZbkrde3k77jzLj388COa8arXzLssFG5XCs13pdns2UCkly5bplNOPln8i98HP/BBvf+y94v/GT/mmGPFIXXOSaxg0Ee2M4yIstpGDxFN/IEHZp+C2noqWyhltF/kcWMMxsr67LhxXOxxAAAQAElEQVQvrOny3mplhVeWqXII7u5QWwZXcb/U1ktlw2ZyrIQOKk+U7inLayz3pXzVpb/JdYOuW5Nnu1HBcsrxuoALZm/nzsb2I6hrU5ehNukGTFZcpWXzEXOA/L2B1WcaMi3pueee14MPPaJO7tkZZvdNVtfx4WCk5ze8oB98/4e66spv74Tvfvt7Jc67p5GjEBmOBh4llTrdjsPajvGe8h9NpYGUxFWbNw0dA6xOK9g8jCTfgCk54DPUsYNYsX1aK7ZNaWx62jCzQJh2XepMaen2KakaaMpUN7kvaLK078jAzWwvebVZrJXt/F62h3C/j5Rtc+ZWKWU/n5hSRBRIlpmVMWWKpKquxZc8Mw6NULIrO3b6vGO6SrVbqrVyxQotX7bc+k2GMP2kkNRJ2WFY90n96b4npsrlWVyU1zbGQIcRHntdO9hxRUQBcPYGaa8FJsagSA4B3kEirMx0r9f1EtbCewvgNnTfffeWNPEIGm2oJiXV7lDq1XUt6FESAU4QdXktyhmMZIBHWByjV6k8hcUpktdxe1PuaOL8q93A21GTUuLDmRFRBIYGkHd2zstiRkRps9+fEd/0UXgKqUaBLjOZQoOJgPagE2EECuaBtg2KIqLIOGaHyJdVsLKrrC/kq+x4WEF27WRw6vfdf5/YWueURRvkQ2M+sOrMkwpt6NRGquA3pXLgfMwxR+ucc8/Ru975Ll122fsKnH/+BTp87eE2oGwH2S/GyhaOtrL1wkqcf67nbMcMCCAfPiLCDq1yK3K/DoWBwgOOVtq7LuTLVY0RCvO2Y2qH+jN9Mblg+Ew+ojTCD74WqbZOHNVv0lX4DcmsF7ZZeTPBysO3oq9zUu4kRUTZEt955x26447b9oTbby99UnuCCYVSJDlQRNjZPqcHH3xIITlfboselzyUVL45tuMCr9jE4gfITvueqKRV07UOfnGow56e0skPbdeld0zpPbftWBC8+/Yp40/rHXdN69z7pvWmdX0dY1d9iDkZG7oBnLBZSY6+DElj3ubCfxjPRUUu4pWVlG1rL720Ucn2UDtNOXlskGrVXtxU4uy9sh4Kjg2NxVXtMFJYflqSn+wfXWxZ5YryyUdlPKMRLQ8ZC22vTskoNKxP6FIDPnvmNYKUFNGEmudqWp2nAKJARFOZQc7AYnBHkFebaSnl5E58UJyzQCa5LHsFJjPc4rZ0kpUDRASoIg6QiAhXqQuzrqpIIc5oEHRoQQkrOwPwcaL8hwf/JxwmhXKgAVBOCG5EFHptvKVBOb/SxysW4I987iCF5Wl4WL58eXmVR77auhHh1Cvf8OY+1oEHHeRV4znlIcn27TvEZEJb6ILO2bxps7qdruAJg6lmjWbeFtx00UkkRYTCSNByVEDtdERomc9yjjnmGD+cOV3vfOfF+sD7P6Bzzz3P2+xlZbU45m0E7UdEGWyc4XC2AxHowQsTUUSUviCd3Zd9r2w5R+YcMyKMDiS3uufd8CK5q8X/AOecHE/FwYYzaw8GnC9HM1LI5LTg69cE0WYo+ni7V1UPPfSg0E+n2xFjobJz5Hw5rJ6u84Y+RkAH80ENIVkHtnVEq20DlfOmPfk/9OCDmvakMvSOij4zmkamCQwd9g0zIU0bBo4Xp2nn1dshHbxxpLXP9HXyo9O66O4ZXbxgmNbF987orffN6KyHZnTSkwN1XqzVnTZ3M4aRwR3s5tRCNmPYDP1aWSnJsrT81paF/uVVP46tXFXO8kSZHJqYMzZu3Khnn3tWzRi087eh16YTpuvWBE10xz+RRDR2ST4Q/qiN70Aj62nDhucdjoQOyatmyyKaejwAGrNjTLNpcPYGyDdvGcRTaoppnFcOli9fXhodDPrKOZc4q4GXLBzv6I2YBkyNurJgYesINUxFhKBHGfQIB94eR4QN62V65IesoEpac/AaO49OaSciNPK2l04Y2lFueH6D7r3nHg3dZsy2waoE2q6uiCAoEOG6rlNoO55SiKezONaet7Z9rzzJcyUv+3cIWXlvkMoRDR06nvTuMMKpuoPJB5VVplyl420AX6P2pvJNPrVlHKhjR8jRA20xaaScvDIbKcxPyzd0docwPVZeyd0xQo7Z9nBU4LqYQOBBB3n45vQTTzxRF73jHeX/SHt2ijt8FlwQ/dHW2XlWa9rk8eqViz3wK+WUxOBGb/xnA09fidNGZQegea7als+Mv8NO49HHHlWn2y1Y2EtOltf8M8FOjI/P8luKf6M+0LNF0bN+UPLEE0+W90dDoY53ND3L2+inst2ONLBtkd4d2kGb3PfoJlISdpBTts673l4+XhYbtZ1ESjiSWh1rKRvC4OGhgcP+LIzmZB6Ac9xSeys9UuXzxeECoXKfLp6ptWTHSONTI59fupWoJboQmGXAOQ0vI8nHj+Ub9x3z+BzZZrIiYEbK1gf/0YNjfPyJx5Usq+ysOELKKSvl0O1eOW/fxsa8VrEtT5wRAbmSHvoZwKJFk+UpvnyBI+M4Ks8jO9vCjp/z+X3jU1KT77ZqwIiEjGnGpUyedIQjEJoH0jx5O7MiQjAC4JD4txsEwjHlbCO3ImUcmf5tFvBJGwlKkzNqT2Epsgd+pQgjSBrZiVVm0lGl1DS9bt3jRTnMkhHR4IYxDGzfV69Zo45XLSjIhepa2S4V+Dw84FutZdyIKDQrD8xG6OQ+aJQdEcJpRjThffc9UL7NZGRHy8CnLKUsV9CMzy9ZHSOvfCXzWWjO8u2sXe7anZTtBJHbTZvXJPofJN5Ve/vb31HOHDlUTy7A+HBcKaw/OwnkIu7GqTIv1CaectbQ+nv44YfLV7VjADk3OhyZt4FXdbQfEWKARkTpuwMOPEAnHH+C0CVy0JbVpfZCdvRgMUpfLfPZZU5JDNwKujZM6OHQaXtmhuVDXcpbGnPDsFzJ9dc/80x5UktfDD15QMNi2AZG4v9mk3VBPWyC8DcJrFrrqhaOf9OmTWUryUOvkftTLkw5OYgCOecSRjTpiCZMDsFHPw14nCiUcrb9pOIUn3j8CXEZ1XobNiZSyVhN1H6pOEccpEubTCdWuovW7Ahvq2mrVvicbqEwWSUt9iHimIlHhHx4pzpLO52j47WTHUM5czQeNsN4YbKHuYhoeLFRsXAaepzdftvt4kXwSCF0guxPP71e199wvXU5UkpZlQ04IhxPHoq2Madr0+A1HRZl6EmzF2OCdITbch79wJFG7YkkW4dhRmojVbbh2nkpZ+G/QHe2a+z7TnsrjoidzEVEQWM5Ozm5yIIlVW4swjh2jr1ez+cED+j6668XS+MI8F1GLTtImUlxWaOFaZcPPViee3aDrr32Wv3gBz+0c7zDTqmviIYlowinxX+T8JsxPNChLgpNKYkW+Kfw62+4QczaIy+lm/zklkLUbxQQQjmdTtfySI89tq78u9wLL7xonLDapXBnKWTjG2n16tXl347kq24IuJ4Zd3q+O6VcHBGolTvS/VAcWOUIvPJi61vecp4OWLVKQxtIdgcl89+dXVlERKFfG38++iXPzTPTPWtn89Prriv88w/3fJM57UaEUk5y4EElPxzrKPucC6MiD/0lt4lDVkgi01CZ35xz0YF8wQNP1ce9msspFX0gA/mhpEceebR85x5t5lSGhna/TFbsIPiy1tKekSvbSGWnDq2OJzZeM7JIpd1Wx7vT+XVPb9m8RQ8/9JAYB+gxAsXWGng3NRoO3NcGb6Oluom3ebMh9kyfRDT9j26A2n0CTXTHd4POeKJudGH6doo4I55ETzhz3EAvuKTo0l0k2XH1DcNsuoZOSAsFo2vreOj5xaEXJkMvTSZpUWiL27Gf1RC6pgcbDpzb3CtXriz2TQoZJJf6xt6L7UUS/wf+85/93PazTvyzAz9fwC8I8noSNmg1FGcargugU2wD33LkUUcKu5GvojPj1B4vyZV8205lH/CENvl4KqUs8qhrdOsFS4syea09fK3HGrkyjvVj2wQvIrT7lXbPaNPJA4NKAHEE5ote+V6/ce/TEbrMBp4lu92OhjaCO++6Uz/+8TUWfKNSCrmPHb7cREQo3MAOPzF73LPhd7/3Pd3mmeTZZ57Tj370Yz304MOuU/vAfmgsWeBKp3oryozU8jHw9jt7MMu0lixeXP4H+To7i/KVQu6xcLsRTZsh/5V4CBkY2D/5yTV69NHHFEFZaGQHjdKhP7QsJ/tJL+9LIS95dBB1I0LzX3U5QAY356Zd6oAeES4blXfZ3nTqqd5O9z2puOPkfE8s4NE2A8FZ85Mn100Pzectt96qhx95ROufflr8HzTvImJYbsaGA12QVTq/suFA232vl17a5Kf4W5oHHmQYzSRVu4PKmUtq+IYHnv7xXY/dXq8YFSuBGW8HI1LZOt544y/c/jOivsnscbO9v/POO3XTzTcVYwzTZjuNjDhHnO7atUeU+vCdXL4HkV/jjKI+jzUGN1/D1/MEN7AzzJ2s2n2abH/LfNa7atVKn+0u1ZKlS7TM6d1hufM4Z530NrHXGyt2UReN10InXdN9wtvPrVu2esEwUMf0/RxEOEY/KC7hmPXUNWSDWZLoRsOMV4h9wyhqhXlaKMi4W7uVNo3V2jwubZ0IDbtJO8yXF6Hqux1GZuWwNrT30qXLyo4Evgcen7WVlD1GSTOOpr3LYIf3wx/5Cf1VV+kLX/himdxvvPFGYWuV7bDQCiki3FptP1CV+Pj4hPh3wggXSiVPjo5cJyzryBNu3/pn/G/bvq3okbFSmQd4NKrCfYLPWr1mNSKKK4ISCV4B8uaCSc9N7hqPiNKQfDHIeDePF1blHqq8CrDWVZtBS+KHC73yDRv82t63vvkt3XLLbWXpbP4sZK2RV3QohxXbT675ib75jW/ovnvvc6fPmHrtwfuSrnE+q8CUG7aS21+2bGn5V7hlS5cWXBSNSN1O1zRH5UyQb/n+9tVX6yfXXFN+XhQcExXKGXmVxlci/eiHP9Z3vvOdsrIlD3kKjvmfsPLpUB72cCbHv/dRHhGKeBnA3xNC8g2vRhUXW/+IKLpD6YsXLxHfMr76oNWFZ/AxBrbRDIBwRmVHJl/gR4Rj0mwgUpzF3HnHHeUIYWgHzqC8xvJeceUV4ucqn/Xqm9cgdhqDKydXZPt7y803i3+Fyp2sQl++XI5xce7iFF2oiLDznBT/rcFPVSSnG75MyBjUZaWKgd92+x16ceNL1rE0sNPe7jPFx3wswsQDP5xJhkJuUBGhlFLRBzaEgcpFvlVZ//AsX7XbcAVXIVbL1Uqcuhj+U54QnnzyaT35xFMGwt3AZU+4bN1jj3vyW+fViVcRL7HeMfH5bhhwPvRpy9HCJ2Gxa0cKfxhxicv9VxUuWfHs2LFDYbkYvODz1H1y0SI/9Hp/+V2ZD33oQ/roRz5Sfm+G35zZHT76sY/qIx/9SPkW+xSp6AJegNr2wFsDrBpxihFmlmHRMSOO+lMehrL/KrvcTAZ8unyml7QljTQzlsSDGR7WLBS6g0qLSlNF8AAAEABJREFU7QEX++n2kh2VOgNpmWkvNtAW7Xj3rGmn24Y73p288U1vVBkzCnGsEBFCBla+2PjQCyds4kkftz3yyMPiqEVyH0NnFhg3lZ0zOqcO43jx4sny+tksirBB4jmjLylZ/9DEPka2Q+p0u53CS2nbEzz0lvv5yDIfE4V1GBAwRIQiGnByl9tou6R3SUSEaFi+cs5lBXDGmWfosMMPM4MVchVjx6nQeOYs0I7obj8U+e53v6evf+0b+trXvq7vOX7lFVfq63aG37riivLFqqx8cJQwnL29QogH/CTuJz/5SXnsHlJhWr5YbR13/PFFWHBZwXBmh1HyviEHr/yO749//GPxtVtf+9rXdMUVV+nqq67Wl778Zcev0A9/+APdf//9dq59b9G7Xr3NiPpj42POmym0+U63g2e/NBe5I2InD2ZjjzsiSl7If1GiIivmaLVjB84wP9zL+DPPOlM5ZQ+ukbJ11bHcdCTl2fqNCJW/NEsgrOJaPqt7WsyuTz71VGlk0qsMVnI8PGKA/uAHP9CVdpB87dg111wrfuCcL4z49re/K/L4gS9WazhiCDB+aBcntcyzfU7J7UrInG3kvB+5eMkSG/jIMFTHDhWjZXW5w0/Yb/XK9Qr3IxMg/crqle+D/Pa3v1MmN37cCaeRUggdz/gpK/Yx8uB4wxveUL6FaOSJcuTBT5sRcvuhiFBzNSE6YSBwPPOzn/5M37D9fOGLX/CK4wv64he/OC989atf1RVXXqkrvvUtffOb3/SO5DZPntM7aUOvaaP5pCV4jAjjyBAql9Ml3O0Dfrdu3aYHHnzAk02/6GfgFYsUPiurxHcO8l8tPPhiEXHKG98odiHzwQknnFDK+NG2JZ745Qv+gLDusGueeg89pgo7eCU7PiUQDZWUDF3bCEWyo5Hr9Tuhqeydl0MeyiwUeHe8O5QWDbTTOWrGabfRsze0r2Wnjj8mWzwZ95GkGVH5Ygz+9S/lNDu++sq2m5yyxrwilq+OxwITNJNAOE3+yJN8WHcAZ5SMi4gQtob8RxxxhM+kD7C/sZCuw93WcWaZTNihPLZuXXkIhK6wNaDr8RWuEKa/du1ajdlJmrScVHtFRBvdJUy7pBaQWL36IHFmtsbL0h1T25WtCJ54ls50G+M+n2KmWO+D1dtuu00/87lCGawOf/GLm3S/H3xs8lkA24eet+Q7/KS08iBZPNkMxPvvf6A4RphHuMqDhzMMvqCBEMF73maMj42X1dO0z2C6na480ZQt/D333Ouzzht03XU/Ff9+d9utt+uRhx/V1q3b1QzucfVcF+cw5g5j0PI+4YknnCjOM21X82oB+ZjNCIE2LhPCsc2tZDWUZOlAKx5D6PmpMAOA12lwUJVXSj13FBMC9NAjYaFlmth4cR42nJtuukmPeAsN/113NlsHcPm1w5xzee8N47ju2uv0/e9/v0xE3//e9312+wM9YH2OvN0YL9/yk1S73WQhmZT4RmUezhSTM9MRId/iyIRVIzJW1n9OHTkoMk1OLnafd/TsM8/6GOM2XffTn5Y+vummm8UL4y++uNE0QjhvR9xe7TPPnjrme4XPovii1l6vWxwKMuQchS5yk26gKvWIp0ieuPri9aqH/eCJlQErR3YBuwPHMw/5OOYRn4U+/PAjxdb4Fnj0XBrxR0TTHvqFfmVdE7ZAGpkjQuS5isUgLlHTqhNfI7fhuQ3KKRWb6vvBFzKFt66nnXaqV90TSkYkr+OJpmMHMS/kLPpvtc+1jz76qDJhVu4f7IP8vo8wHn30Ua1f/4y4pszAtiQNO04BTiOHd82yH1TxWO5M/kOlO5IIKdsfgKTFKPSoX7btptWG0HLrJWkf6tA95zZXrlwlFi85ZUUUKuKqPDA5TyXO0RvyEZ8fQtgnMg28JZ+c9O7lxJOsz0WiL6gbEY2e3G9hHWNzPPitbOPgZOuUcVd5R4tzNZoddUdvOOYYJfuq+dvdMzftmbXvnJSS+Grxc889R0uWLBaDFIa7dla1R8/09IyFkHCQY3ZAoShbbJjt2IH17Ay7DnPqeHJz8344E6a5Y2pKExOLdOaZZ5XzCutTshIiwsaXyozE/wezwmSLgdFNetuCo+SAmsHfs6OjTQYTT2lnZvomYQ4iqeOBGSl72zfUlJ0xK66pqR3ihfGjjzpKb3/729VuKzXPFRENLTkEnN6JZsPYGZ+NhEM6Su5lUIkfcMCBesdF7yjy9fvWk8vorJyS0CE4BVzXTfDp6nVZYS31isImWJxEUyDHZ3zYPyiDK3sFyozLFxBs2rxJfEEuOu/ZITMoaW+7z2BkZhhwK3FSp5xsBzZrdDb+ZEObmRm4HyZ0ztnnlK94oq3K1kXfjoaVhnbUYX2O29Fm67Rv/EF/aDsYKEUWjrPYguvQL7IiIkLwxU/oHnrYocU+sKOcU4lXnhiL3DWtSWH6YV5GNna5vnwNvdqsbF/0Y4rk1Vm9B2TrgH4NV+rYxlJKPuOt3fe2M9OYe9fWPXfMzXSctNl1DNXXiojSNwOvCmvnssq965d3FXnCfEREGahDr+rQKSviVHgfWraq1BUN7Qa0n3NWTsn8dcWXj+SUFeH2rDt473ni5Hz4Ae905GvasM1AyOpOMOs0N86sNOHVHQ7NR4XFMc5BAe0VARk9JAupXZBLgXMIHXATBZC96wng1FPfpOUrVniFvkMTLJAoNCLnzpX7MnuCyO4jZ817J/Rmh4b9vPTSS+Jh71FHHy1sr60QEep0OlZprc2btpTvGmVHwZnujh3bla1TyoHKkwywbPlyHXLwwS2JBYVpQVhzkMxX+WW9M844XfziHmcAMCb3UrfbK4bQ6CNsMJVhZI/tFZ1UBCwdZSKVPR+DgYG7Y/t2DTw78q0xF5x/vh3uktIxESHbnp3ZqCiaf7PjX+AOOOCA8vR76DMFnCPKyDkpIgRNlAEMPYh5j2rg2SdMKKfkwRtFeeRN2Rmz5Xn3u9/tGeUN6tkQtZcrwryYRrjzgAQtQ0TspYZKOxHh8ijtRkTp7LPPOVuseHEc2R2ZbSzwHWE804Q2tZLbwvnw64s4br5xfMYOFb7p+GxDiwjrtyfSIdePJGhGRAmhhYOUr3GfpaKXSElMMse84Zji6FwkV3MHSeCbjA4//PDyf9jM2jOe7OiviUUTwinBNx1EHL6BkR3D0BAmRntDO7Il3o5PexsNPtvzM888045zUjhmnLVR3V9ym6GIZH6TaD9Fk27CAM12VRu3Eqsp2kPe3SGnbHurRN829EiP7BwLiXk/Is22uVsIctGVeUEe2nRULzz/gh7y02gGb0oh8uCjbxtja7zYDwSp2wL12vjcMKKp68AyDWwXx4r3dtEruqFtVjzUufueu8uOJzkBhEPAgeQIjowXv4nLF46R/1QhHJjHfg4tFKa70nag59AgQ+20OiacDW6PYMzRRYZeLfdZluesYjNv8lljtk1jp+gHnzDmyZl+bXThCq4334395GTqoTIW+cnj5cuXKSxDRCiiGd/QQt+333G7HvYuoudFGX3U6XTd/8OCFxHFztgNHuPjGxZUMV+je8lDz3sp2nt27TX7Sj91O/fccz3ALhQvRGP8230YLYUQbuQZAmazBz2DW77obE+GHoCmYG/OKnHzpk1ilrn4ne8s3xqD0zOqrIsCJZ4S9uJBtUisOj54+eV2ZMdos1dGmzZvBkURFgWdlwZC4TQKxIBZXbZOb2hn2nSQ9ObTT9d77BRxjt1uVqLRKOT2+ECWkQf7yM62hZZWxMuVaL6wUSjQkfJA9XmLjYXD+Z47EQex9oi1Qh84iZHpVrYs+KqsFwAakAWWLl1S5L78Q5frzaedJmRiMqH9bLrg1K7HinFk/kp9M9L3Kod+KLqIJOTDITMBocfxiZ46rk9+oWGec0ruHymsCwzz7LPOFiuhKa+yARwkNDqeteGX9rPj9HNEeBVXaWgHSRkOinK+YPeTn/qUz4oOlFFEvxCyipAv4miQOuQNrQ8O8AnJowxnwWqQiRQi4O0ORXZPuB3rOCKsX1aLHQUioVC3BT0Htq3kfPNrfRWn7nBogEbLf4sLfrfbs2OWeHdxo48Lxr0iIh8cZIS/4447jizj1SKvkTPM7jxgzMp97kDojwd+OFb6jDzGU99bdNnyH3vsMZ8zP1XO9+ynyjOPAAlwZGgYEE98SGx3cYrZy8oqwhQWBpVC5TzSdPpZmjHgEKdMlld1YAAnTDaOMUYU1Eq2lb4XNou8gzvjjDOEHNOeTJlQB7ZB7LXb65b+QF+uNe+dUtbQfc/u4vQ3ny7+OYL+oE5ElDqV7ZwIDwc3bNjg47MXiwMc2OZSSkXvA09S9CG4XdvmG9/4JvW8U6XeQsEqWChqg1d5qcsAzJGEc3zb296mD3zgA2L1geHC/sjMI1AyDgNoxlta26sioijHxQr/jfXGvUU+Xh/8wOW6+OJ3avVBB3rlkzzDV3JxA5JyCn/6tnHTBgOWJ34Xuu0VXrpXNjDaY8luf6BkBctt1c6PCDumkVhlcZ5pKmVryurzsve9z+0fq14v25hVgPL5IKLhIdT8gVOy/BEtf2QC5hM+XGSjdMJ5pZYz6ECefp9xxpnlG3jgceRJJLlTI8JMyLMeq5zKunJFV6cco+Mc9H2XXVa+MGKtD6UxGHS7fft2MaCynVzXBojOx3ysQAhBBj76SSmLh2fvfOe7hLMbemsctgDowy/0wrK4Seui1nJvQS66+GIBRx51lPOk7dt8/DA17QcPA1m9ZjCE/iOSoA+NZFnYAUSELnzrW3WZeWbC62Q3ZuIYqxXD7fpyfTleO6zchhGcG4Jukx56sEx75bnDEy/92Lc9DT3B7QlDoU959PbtVNBN34ME25MFhDeTVoSpW85kPkk7Q+EI4MB3lLQj5Y4IyxbFhjjTgmbfjoABSH/ixFauWKk1a9a4mVpDD9KIhn/aqGzwe0Ld4PoYIZuXkUMcK/YtqyC7L5kc6MOBZWE7nSz3ckm9oT/whB4mMEpyxlnFkWUV52YVlHPCiUFoobDIuEtnQktNbHFf6uH4aMO0ZwPHhH8szrm8OjRbYPWWMnY173j7O3TCCcf7bLlbdNY3/4JRC4ZP0F6unJOxQuxW2I1yfBQRO7EjXo6jF87r+VkREEhzltmz3Y88ntC3jH/SySfr6Dcc3fiQl6tTZZ+Q9lk6T2GyMdHx7lZbc60l3jqcduqp+sQnP1EGwFEeQOP2zu5rO6S+GLQjGzEDEwWNbOQTE+PiP1ouueQSfexjH9VZflq7yOeLJm2jqoWCULTtqeHAAkEPh2tZy/kl7VzulePHPvrR8p7g8uUrbLxJ034Yw//18sUTI68A2jaZtXg/kS3kJz/5KfP6vrLSZQVEIwyoduCQ3h3GLBPOie0kQBwY8/Y7wZQrmE25723wTliAQtNC0HZpxwh0YEqhU04+Scf6QJijCFYLExNjQi9jYz2vCDtKOejXAjmnEna72TwfogvfdtvatKoAABAASURBVKE+8+lPlwmJrcuK5cvdoKy7YTl3ROfbfZ7IgIKZpbzydOYZ+qT76L3vfa8OOfSQgp9Tch+NFE4ByXzNePA5qY4H5sgDfMXyJXrLeW/RJz7+Cb3jHe/Q0T7zWbRoQrzEXLkc5zAzPWU6dpSeNEmzhT7/ggv0qU99UvQxekcGGvKYFyFAXkryVTsZnhQ7Qv7JRZNiSwqd5cuWCShp2xoOncmQQbMnLNOSJUt9WD/h3cVkcf78a2QkWQ2129n1jgjjLjJMGAgbmJycUJixbB3MrcG5F/9dcdCBB2hsfEy8/gFvi6wPBl9x/l6hRKDNl9tMprU7hHUdEV4EjGThfdfFsR5s59rtdkSfYl+ljRXL9eSTT6jaPq3yry6uospt2PshVSWpAI+oDRVgQzSGOGtcKPRMd9zOccJOd3w4UMe2a9LmTYZKbq60A93YmQhZFCU+bPNG1PHHH6dLL7lUR3jy7nr1zlisPO4rj8eCp/kvdiSrVq0SNoqdMeGAiZNjbEaE23FnSpqwznnS/573vse+ZLXPfLd6gdOzHfY9fnKxpdr8n3feuT62GnP/W0eefFx1QXfTyoJQG6Sw5GPdMX8m5ZQVEW64p0MPWaPzzcSnPvVxffYPP63LL3+/3vb2C/ww5c12fG/W6aefqvMvOFcfdP4f/fEf6s//7HN6x0UX6ogjD9f4RMfChOS70w2FuYpQUbjaK6Sck0p+UhlAy5cv1WlvPlUf+/hH9Md/8od2zh/VJe+6SOece5bOOPPNOvOs03XeW87We957qT796U/oDz/7Gb373Zd4NjtWy5ZPWnlyux0ppGRHlOhczX+xyvncH/+x/re/+kv91V/8hf7iz/+swP/+v/9/ynuWpeNcNSXTKhBKTnRSVnIDKZJyMoTcbvagWqL3vOdS/bv/7S/1F3/xp/rcn/yRPve5P9Ff/tVf6ITjj3cNCVllfEKAeMfnigzcww4/TBdeeIEd1sf0p5/7nP7gM5/We30s8NYLztcFb3mL3mbneeml7yoTzx//0Wf1oQ9+UExgy62znKPwYJZKmHJyY77dVs8rTrOp7LxON4t2Jyd7dohrrbt36Y/+6A/c1qf0gfe/T2+98Hz37ekFzn/LOdb9xfqUne+fWzd8y8+pp56qFStXmJYJq7mgDU1SO0MnUP2Fb71A/9//4//Qn/3p5yzTn5Twc9bJn1o+9A3dPyX9py778/nhz53/uT/9Y/3pn/2xdflnPic9r6xEww1EhJIZoK9Wrz5If2Yb/Cvr+8/+7E/15+4D4oTHn3CspLrgOmL+2VHUwiF+/BMf0+fc/l/+5Z87/GPDn+jf/bu/9ATwTk9sE9ZXFHz5oi0H895oJJmnLjo2Bvpe5d3PH3zmM7axv9LnLOdf/eVf6E/++I+KvX3gA+9Xb9GEynLN/afsPkvJXMq73VrjGmliNCWNpr1S9CSVRhrYQY4cLhSGudJ07qnfkVLeqFEeyAJ5dVgb+govEVmdVpq9jAc/4WSv21WyPJ2UhA0dd9yx+uhHPqx3esexatWKskCamZkWi5Vpn+3jLPFWfa+8SSf3zbk+mvvIhz+sU046uYzLca/+Ojl7ku4oItyKdoYpRcE52QsMJuBDDz1Y09PbZXTx74+j0YzwOSeddIIr1daTuW5IaCFXWgjSrjihFFmx80/lCn+Oj/d08JrVgpnzzz9P73vvu/XhD39QH/3YR/Thj1zuVdp7bahv8UHzMTrwoFWe1SeUMzVlYVSuaJIl7iaacPZzblkb73nFttKDj59OPOusM3SJncEHP/h+XX75B0T4gQ9cposuertOPe1NWrv2MC1ZOmkljRqKbiul2ajjLc0mZ9dPOvvwww/TEWvXms7hWuuHEw0c5tXNpOhkaphMYXtnOEu0TYOTnEeHH+Bz2iOOWKujjzrSjudIET/iiCPM4xJFoobKoGYgU28uJJcv8pNh/lPl6KOP0plnnOEV3dvtsN6vD3/4Q95uX6Z3+dz27LPO8jHHG7R8+bLiBFsa0ZAXIdDmQ7fEXR4RFstG5Zm344G4ZPGiMgGefPKJPls+322818b/IX38Yx8tun7nOy/S2WefqUO9Il2xYnkZICZRyNVlP1uie3zQJo7hAK8WjrIuAGQ6+qijdNSRR6qkHX85fYTz9oQjj1yrtUe4b9zPRzgEVq5aLui3jUaEZY7ixA499FDxfhv9unat67nOWtddvnzpHnWo3/Wkccghh7ifjnD7R+rII48wrNVRRx/p89MDCl3wIoJgZ7ok5vkAKxmXEEAHB3o1WujaDpD3SIfIj611xrqqsddsYoDjrBhxjz07RnsdqXznZSUWlDyQqaJ2fOHQT107VHOTdrienYk9X5bTpiu3wcgh1xxIHbdu50s8GcW3LI4Ie92ODj/sMDvGi/SHf/AHtpMPl39yWOMJCfkOPPBArVixwrZ/lMfnRfrsZz+riy+6SJz3j1nPtc9pWlray0W/dt0OY//yyz9Y+mTT5pe8c+pr+YplOsu2ODbWc1/KEILeXkjtkZ32yHmVGRE03ADbxTFvPdkKITxbnuXLl3uVtMzOcNIDpmcm41W2tGe1dqk9t022XMCyZcvKNqlbZrRkBSU7iI7290op2YnnAsgHPULygYhd5anZVuylkbYsInahB82c837pJqKh0fMEwdarbDn9NJhwcnJS435I0NKET+3nFRFFZ5q9IqLQpK0JO2b6uNVx2w5y7N5WxK76mSVXgrn6oB500C3h/gL10AVAHHoRe7YN3RYHfsElr4XC2JyPiIYG9FqcuSH5c9AXFG3lbpGhAcylOzfOe5LytK6Glbaaw8Y1qh5z8Zgns56xuo53larOfoFYf9adUreuew6BrtvIjs9puES9fuTrdVw6340s2Mcb/FT4Ah+t8Fzgs5/9I33kIx8tjvCv/vIvvXP8My+YLivHYUxU3S6rczdlx8gQQu3AfPQjQhHh3eOYd4En6J1eCBzpiRR/wG6Fb7YnHhF2luZ1PiJ7yUt7yX/V2XQ2y2UIRDSMkweDLVAOgPNaQETTDjR3B+jPbZ84eQuCOUjUa/lvQ/IiojiOiFB7kd/G9xaC08JceuTNrRMRpfPn5rVxcFt590VjLn4bfzVh2xbttgM2Igop0jgaIKLJKwWzHxF75s0WFfkiwgO6/pUBPbR04ZM0ELFn+xFNm5TvDi2NuWHE3vFpay7uQuLUAVrciCi2RN7u/JCWWKuxZgO05zXryGpvfCscnJLCS8z9gVqWMZJbsoMyHZlGaah8xU6UaPMxksKgWnu7Gp5VJn8mac5gWXFzfogDW3PwGh+1LC8LF2wre9k59ANBniVkHxlBF+dIOB9APyIUEUpeuPAU+70+Q+fJ+DnnnFPogiNfPBdxsOA7LRhzgYgRURQBo5q9IqIwzuCZC3qNrojYSX/uzE9cviKilLc8YXjazysidtKAzlyICO3PFRGlMyOasKVFJ7bQ8hgReyUdEUXX6LSlERGFtua5ImKe3H1nzeVjbhvUglcMmhC8iNilbfLAWyhENPUjolSJiEIvYuEhPEbsil+IzfmYyxf488Ec9F2iETGvHUSE9veK2LNORMxLHx5VLpwjzoiwZDQfZBXnlVWZRruF5hmJaGYBAG5lZ1eloWl4ksIpmm5xTtAGoWnNn7Tvwn04RniOoGGj+8ZOeNLOqjDZCbJddrYc9arPK1OjUifnVPLop32cwCjCFSBgSCmJ8c6rYR/2OSUOGNvM3oHJF7vJiJfxnbXP+zV3jG1rMDXjJ8S8XkGIx0bQtvy1DFE47bX0I6IojTRt86QUHNqMiGJ42s8LWi28UtWIpv1Xwtu9nI6lI+nkiNi9eJ9p5ENODrORmRCdkA/f+6y8wMKIKHoFHZrwuTu/5LfQ4hHuL0TE/lbZK37Ey7TgDURCgPhcIG8uzC17reMRsVOfC6ONIwKTECC+G3CmmPzwJU+ryv3i4PiWnYVAcaZ5SiNDqesHN4qWPpF4OVmy98JDKWs+sEHsEjvEVrrdnvr9ofCnCY9otJG3zTt2THm3II9NyWrxh8oV+/BQEWHcKHh80AYOkGO7iCiLBvmifWwVH+Tkgu59NLug+juRYIqGCclECT2fe3HGRcigj/Ay3dMPjPJeGnivBSA07UW8rCToYuC0zRkSOG0enUV8fwBayDY3JA7sDx1waR9o6ZE3H7wSbWigS8KIEHJ2u91yhkscnbRyg0N787Wzr7yIl3UKP9Cgn6G3ez3KAPIjohhtRJDcJ0CLegBt/CoAjbmwe8MRUfhq89u22jqkic8tb+OElO8NKH8tYG/0a4XJAw7muxnNCYe4VaOuH0J0NmuQK0O9QBhp2N2sqvuCKj9Yqf0A5uUm2xVi2zB8ZCcIHcxzIwc2iC1GhLDVHTt2qOcHJtAdDN3eYKRsB8krT3YNxTlWo9pngpVwnK42D+UmC/pNTMYfKqLhhcXY3D5scfYnRJX7g79X3JRSWcpGhB+OWeDhsDALgxFRnq4yAOQLReHZHX3Nb9oDIAxPKI92AeIRITpL+3lBi3qEQESUjoiI/aSk0n5LKyJ21ofvubCzYC8RaKBLwoiwUXn7Y+tCVpwX8rYAz8BeSO01m/otTxFhY02ln5no5Isy2iOEfsuLi3a5obNLxpwEdagLRMROvUbsfxwacyGiobF7+xFNfkQTzq0DP3PY+zWKJi+05jqjeidvZZebZqS83U5tkx3jZg3HXlJ/4in1xxcIxh2OPa9RzytNP2+pOlsl0yy0w+eJgXOUQly4DnghJL0nRDQ2iW1Qiq3y0G5UVXKRuh3Xd8RJ8a+eFq7k80F/0E45cxxVVN8D6FNsjwIWQLRDHg8FW/ukjP5kF0VIeiGwd6lcm0ZpyNFy03CJzPmYW052RJSBD2MoAgGpR9gyRp2IKI5TvkjTlqPFgRLOB+BBqy2bG2/rg8PMBA7ltNtCBKqmRMWJNLEmTn3qtnnzheAALR7x+fBeKa+tvzteyyflOLaIhl/S4CLP3C0yaYCyFgcare4jwjYWxZlFhPZ1IQs0APDm0oUm5W0e5eChZ8paIA++Wzzi4JKO2Hf74L0WAA/QIURXhPAZ0bTPToU8AL7AnQ8iouguInYpjohd8tELckbELnivJtHyE9E4FGhEzKVL3EPWD1Qos+WKnCbuz95A6mzR6RccpY/90Xl6/2feoA/++SH64F+sWRgY97JPu86njtVn/vRYnXnesVK1WZWGUrJjFOB2yp0k/om6yjvHccme/UC/6CYiFNEARaPR0GNPHuekpE5OiiSlnOW1VcmMKAF+spRn4zQ5L39CH8iu1+YmE0CH5Ld59A35OMY2byFh2htS20DELJeziHMbJd7itXHSc4F8GCMkPyKKoiDHAG7zWgFJUzYfRDQGMxqNrNhq58qUOrRBHeiwGiUvosGPeLlN6jJgIpoy0hFRnDk8ah8XtNt2dkej7lygHB7mg4go/NNptN/iUIc0bTADQo8OhV+kc8mDAAAQAElEQVTK2vyWD9Lkg0f4qwA0Ixo9wQMAvbaNdpIjD34pn9su8Ygoq8m2DiH5yElI3b3Aa5INXwDEaBP7Ig7vpCmLaGQkH/4I9weQG4Ae9WgD+sgH/f2B7du3C0fd0oIf6kM3IgiKnUA7okmXTLXxZsXIZ7Om8opxoq8Va5KOPGGJjn3zUh1xene/4LjzDtBRZx6kVSet0OrDJ8X/BabiEO0c7SKjYUDFa+GgIwm+4RFAN6AQYlPEmZiQlTz01elQR/LRohAF0XIO9Qd2mo0gQg8VCG6QsPKyEkBXtBPRjCFoylcbtm2CGxE7x/UTTzyhW265RQu99uoYaSjCXJkScRpCARFNnrMVEaXhiChxyucDBIFGRGj3C3xoYyA4ABS3O87cNPgtYJDgQxsaKI3zBfChFRGeneoC5AEoDqcDbkSUTtUCLmQALaKhSZvQIg+IiKKDiCYkr+Vz95CyiChOBBptOfmkI6LMwhgUvOLoKUNGgHz0RZy6EU2bEQHaLvKWjP38iGh4oxptoFP0BZCmTfQOb+AAlMEXQBz9tDoDN6LhDdzXC+AL/UEfPglbXsiPCKFLyuCTEJz9Aei0ENHIhH6YwGh/f4BXWDiDRz8tDxENzYgo9gS9iMbmWhwp1Fx1iTWp2lleMcYOqbtdncUOlww0Sn0D4UKgL3VelPIGKV7U9GiTpBn1q2nx4rg/nN7tdrPokb6OiJ3jCb7RPYCdICtxvl/ylptv1c9/fkP5vadrrrlON/3iZv3yrru9Osxe7FRlW51zsm8Jcd4oX8mrQaDT6RSnSXuMf/LoS0LAqMX+4QkAjy+w/pd/+ZfydWiULwTS3pDaRiGMkdMoIUwQkk/DxAn3BbSRc1ZEELXwozJTMotQD9qtgaC8gjTPB21GxE46pEGDV+ijNOLwRJyQXybj9zn4Jg7i5FGPNqlLHMNu+SBvPgCvzY8Id1ouHQA9gPoAeIT7AnA05yKN3AyuNhv+MSjKoEU+IXwjI2FbRggP1G8nBPD3FzgYb2lFROknaEREceIRQbLIDS/g0ia8ww98wTcAIn0S0dQh/W8B8AJf6A4e4QvdYLcA+sHu4DFi/3mDJnJERJm8SHOm1Tpc0gsF+MD24A+aQETs1DtpIKLh08fHJA0sq+yRHGvvUDTR0UBTg63aOv2Cx9gLmqlm9gumBi+qP3xBqrZ5fWhH66VhN/nAMeZxFbMsoG/0DAPEWyCNnjdt2lSc4P/8n/9T//zP/6x//Kd/0j8b/uWf/0Ul/Y//qL//+7/X/+///D/15a98WXwZ8dTUtHh6HX4wkwzQhB4QEUX35LUQEcbvW+bpMjaxPRYP3/72t8vvI/HTv+ia+guBeaTdtRqd3Aq9bds23XHHHbr55pvLspSvuGd5CsyNk54LfJP3fffdJ2aL5557rgiF4TKLQJvBhdESx0gQdlcudk1RDj4Af5RCg7rQ/973vqcvf/nL+o//8T/qv//3/67/9t/+2y7hP/zDP4jfplm/fn2ZfXDKEVG+CQRa80FEY3i0F9HEGYT3339/0Qc62ZcO5uqDnyngG7f5pha+hRqHhOzohLYZvABxZAKIRzTtPvnkk55xf15+7qClS/s33XRT0TH6AX9/ALn4mYRf/OIXRR74gzY0yePLgSNC8ClfbUgdcJCd36VBr/yswjXXXCP6Al6AVh5XfV1v2qIBJsJvfvObZVDwkwhf+9rX9K3ZnzuAX/oOvP0F6APIQ/9dd911pS/QEfraH1i3bp1eeOEFMa4YtPAE7Va3pAF4jHDf+yau8hDkZeeIfwLElyd2xtTp9pR7WamX1B3L+wW9iY56E11prKdsOlKW1DEQRut+nfYdDeD8HCtjiTFJPKVUxvkd9hes1r70pS8Ve3366aeVU9LY2JgWTS4SD2OyV4HY+KaXNpX++q//9/+tH/7wh8KhNt+UUxdarS6g3e12S3u01ev1Shwa5KNDbI8+hw75/Adeyxt1XgnSKyFQ3gqO18W48O4ADqaF3dNtPuHf/d3f6a//+q+LgyL8whe+oB/96Eflu9QYkAgD08RRWETQ7F4hIgRPKAQkFIaDYvb59//+3+s//If/oOuvv77MPDhjHAkdQvyuu+4qHcRg+dd//VfhRDl/oH1mfujNBxENTyiZckKc8c9+9rMy2yHnXNiXPv7JsyXlf/M3f1P0At/8Zgp8MuCQDV0A6IY0bWIQ8MmPf331q1/dOdv+7d/+beEBuvy0AStk8PcHGKTo5B89e9NfzO7QQ0f0ObM4eoZmRJRVDfbw3e9+V9RBlhboX2jhOKgD321fUf/1BNqCPv3M79J8084RnVx77bXi94QYKPzkBRMSePsLOWdFRHFmTPjI+fnPf770xdz+X0j8v/yX/6L/9J/+k/7zf/7PAh9bYkBjWwzutt9bHrHAxgGO1DhH7bxwk9KY0+NKnXFF7ipS1qDf3y8Y+ixvyNmemxiwYLRTHEK8onXATXBHw0mJRpPf2mtElG0rev7KV75SvmUbO+al66VLlxUnFhHq8F2tOZcdyGA41LLly8r/VzMG0Ovf/PXf6JGHH6EJUT8bF3tCNyVzzgc6Y/xGRPnyWvqeLTR1qIuTXbVq1Zwa+47u1TEi5O5VGZQwQGMde/kW2jTh7gAOg4J6MMdvl7CqYEAxk7B6wsEwcyAwgu/ebpuOiDZajBPcBx98UMxGDE5maxAOP/xwsQqEF1al/L/m3P8dRlHM0KyKcDA4qWu8wtm8ufnSW2jsDeARaPWDXAxG2gKQl3BfgKzUYaWIw2alxUQBHwxi9MQEAQ/oBkMhDsA7QPtz28Io2jb3xwCgCaxZs6asBqFN2xFRdEwZekaf9CNp7CAiyv+9R0Sph0zMykuXLi1p6sAfIF/oycHrerf9An/8jjE80f/oA5ngBRk4UmFFCf7+MoTe2zq0A5COCLX6X2i4bNmyshJ6/PHHyw6GwcxkxCoUBwl/0JrbpsqDEHstb3TlbS53SGoGsh2jnxT3B1n9QdJgUKuTuvsBHVPKUvRMcNyLDz98sbPNyenoSuW9Hc1eIyn8QKYeFccmX9g0wBEBCxMme8ZUKyd23e/PKNt3REq2Lyn817HDo19YPW/fvkN8bSH2vH790+VH3tiVoIMIYxs0e2XXoz36ICLEOGEsMRmyg+K7EtAh/Q19ymervmKQ9oYREaUIwjBFgsHR6XQVkRQpKxwmh0ATT0o5uywMScnCK0JDP0VOOWvxkiVavnyFer0x8Vsr/Crg17/+Df3oxz8u6TA+wFwE0GYLc9Octcz0B3rwoYd19dXf1k+uuVbTUzNuKmvVqgN1+OFHuLPc7mDkg9yRZmYGBYZOS8kd3vNSfkKr1xxS8Nevf1ZXmc6XvvwVbfOTwlZelatW+Zv936SIKLnIFpHKYEgO06wemrCjlOZA5F3SUzumPWvW3kZMasXylVo0MekVWK1nn31OV151lb51xRXasOF5yW31vOVAX8jP+1+ElRUQkdT0RVb2zDs+PmGZpa1bt/mcZUb7ezFRbLdRwv8Yv9Vj+rUHAm3UbrTyKmLuFwEn9xW2AbTxvvtkNByp1x0TefBFOby0IXFZo7tCk/urfkaEsnXBD3Xdd9/9dtyLJYXQN92X3EfItmPHlPjBLI4HkE3zXhZ6Fz4bJOSgDrSy6ZWJpDeu7HZTSkXuJsyO7xv4BnucxAEHHKgDDzpIfAHuw488Un5N8+fe8fBDXrQlywU3cBBla9u1+nBiIXeRKAOc6Rv7zMo+l+vkUHJBMpGdsM+4pFFo4L6eSSOHAzIMvtm+mxjUAeGYyXPoJgoPYfmR4U7vyq7xmJzxahWbLToaH1e311NYZ1IU+x/YVvANdSTl3NXixUtcnkwrNDGxSCPz8ZBXjDf56I5dnXyFcRVRbH3k1S021+l2i83/7Oc/F/6ExReOFYeZzBMLI3jomx+TWNCd9oYV0YjfsXeHeGMQtRkKpdSTImuERhymnFWHmY3kwdpRnwFiZ1ipVpgxBvbIyP3+kBw5086yUrfb04xxv/GNb+o73/muhlZUn0f2khC6dghUDkejyl0g15emZ/pent+sf/jHf9b9Dzys5ctWeYU4qbDRuFmNhnWBbndcKXVLPmWdzpiy0zPTQ6U8JnCnZ4buBAZQ1q233q7/8T/+Rusef0LDauT2KkOtUT2UIjwDD4SCI0LoRL7cNy5KCiV3tsxgUgobLa8yGMI8VZV16bgMpHu9CYW3KIN+pZHLwvjkT9ow+AXDm266WV/56td8/vRi+b2bUYUG5Daz8esysQy89cg2ptr1k+tPeWJIqaNcBmjW/l9hPSwq/Vv0N5K61tfI/daxDbDi63Y7lrFWzqkhX4fx4cvyKnnymXFZ13lh3dJzoQjjOgqN2UpNUD5dUHqUsGQs+AN7BBm+qln91JXctnTNtdeV9snOuWe7qpVSV6EsnnL27MgefugRoTO+DRwWWhqEgCmpAQflbnhMtmd3v3qe3Icj95/1M/IApm25haFtuHIaecElz1pwyW6fEFEybyPbWlXCkemNeYIj/OlPf1Ym681bthQbgK58BWyMumat55R1q77ZHxpqQ995taUM5TTwg+Qp77hHhmrB0KFPTXbr+FDKM5KmzOW0Rn46PdLAcRlgAqiciKLzdtxu9DnhlVdd7QXGDmXboiy5VVTshv6wXy7yVG4nd3oCRkbAZ/SLf7BOrIeh8yYWLVbXfXXTTbfo5zfcWOrV1hst923/0A77Hia6q66+2qvLq4S+JhZNmqdaEWFf1C/jduTB3vSHFnRZBQvCm4NkRShm04Rz0/LArdSxBx8bH1NEsoGOxG/BVNbK+MS4FZEVns3YcrHyGVrAycnFuuHGG4XHhzBU3fPuaFKyUt0BETaeysqpdM+99+nHP/mJtm/bXlZdrHRYzWCsOaWiDNrLVlpV1cJI206Cp26vV1ZWdAYzS/bAp/64Z7UHH3pI3/zWN8v5JIMPXpLb1k5uGp6az1AQKeXEYhYrzHNtfkdKKbv9riKaPPhA7pE7v9u1cdeyQ+mr55UhW5CIMMXQo489VlbSHEinnGQxJBelFKWNSM5rMynYCXqVl4nvQsPp2lCoEQIlMeeDPKDNmhtv8+YLLXSRog3nw9l7Hv3SluacreNUuicc8MNsz3gHkFIueXxRwZhXwLJs6Jx+Jo/BVH5IyQ8ZmGQiwv01VMRcGVr+CLX3y8W01/FuKqeOQsmDcWg7HBSaI9v+HuD+5+ED9sBq3STEjgrH0bXT3ebVO+fmrJY6ts+Uswe7TFvNRQW3I0/dstsiDNJ19ioxK9x3YR1XXuXtDwTb4+hrmPuSHaE0NNXKlGjBdJ0bhQvbrh/21Mq2zVo9T5pMNDyE286uy4Jg58gC/2F7zZaBkHRyukIvdljgAYxDygjxC9ChDschN9gx3v/Ag0Wf9CGT9MCTED+Z+8Uvfkm33HqrWK3K/Udd6s3MzJhbqWt/hGMkr2Qs4CMtAGc3lNIjO/Nq0xBq1wAAEABJREFUqwxDBSLCg3ymOEOMcDQaujPr4rw6Vtw2b/N4AkcZMzXK6fa6SjnrhedfKA9MNmzYYIqyfCGVmD+t5GTaOSfde889+o4fwT/77LMFx0Ve6YxrYtG4qmpYFJdSqNPJyqZLaAri5w62bt2i7Xzl/6DvbdZEqc+Wnm/8yJ2k0jlu4yFv0a+77qdesb1gHriTP+DHwR73bvm1WzNTEeEO6XiA9MW5Su0lBfogPvJkEJC0fLUNezgaaMuWzYVyYxjZjntLeTrMDyG5qjAi25ForTZ9ZCOvVPod+0B+RJ4r/9CDBD3xgI3foB7rMXBlW6yETiPQnIoe5Ti/HnfXnXeW8rpMMLNlJhzR4Dq64Lty431v1cK21xvrqef2W8gpKaddITk9M+2B66aYkCNCjImcUrGbnJMfTm4sT7w5p5Mvo0jG3wniyk52DNkJy1z1FIZUdW1dWfwoPj9stRAY2InWaVqRphQxrRRspWuFkqFrGLeSNAtmpEpelYYiQqhw06ZN4twePSTn5dnxN/CuEFlHdoKAKdgvVNb9UJV3ZoxRFlIzM9P2H7QbGvfCKntMjlyeUrJ/eN67xBtdPiP6c8a7xvvvv0/f/e53yjjZunWrajOBb0nWHW2gV0K21ADxhUJaKGKLV7eROSGGOvQWGEUAEVaUBYpIRYipqR02jKzkTl+0aJGWLFms4azT7HZ7Ph+c0urVq/X00+vFaz0oj7qavahHdIPP3XjSxTnMuFcBKAinxgDhV/OoV9schu4AFEcHYaRLfLZ50EEHljaWLVtqnrKGdk7Ur+1tqFfiNm5Wr/xD+6233uKOuEnQQj4AHvaAkCL8IV+7KafX60ouqk232+t5sHRFPOckR+yktws+WD0DzGyavZglt3vmxdA2bd5k/bmOZaMJ5E3WZWUHOYv+OxdEhCLCaqw9uGrvVEZixbBu3boyeLq9ntCPUVR5wNTWVc5ZBaw7+nydH3rwylZvjH6p3T92KlQo2kTTJbKgj4iGH5CxO96h63vFMjU1Zd6qPaDC7jxGWLnCi2uLegoVB8lOBmABwEPFUqbKFjCiiQbKqjC7SrbrclaVpaozu2JMitoOs7ZMdpSxEADXYoftNUpoZnz8I+io63Y6MgMFXCw3r0hSSo1TX//008WZY5spu8AsIRs/UvWy/pMXKdMyMW+TuwVqtze1wz5idjHDmKjdX4t8zkhj27yYOfiQg/XA/Q+ISY8J5PbbbtePfvRj8WAmIuxTlnhcmz/VJh3iiogyvhjb6LLRISWvDA33r4w3D0YUBhCATu50O+KXAvmCSIAvi+RnQs866yyddeZZOvoNR/uA+UAxe7DdofbI24nhYCAMOFspIztLnirhEGgQ2rUjEeHzoGn9+Mc/0pNPPaUlixvHigIjUhkcHS+Xh3aIODqeQp599ln64Ac/qM/+4Wf1B3/wB/rkJz+p97zn3Tr11NN08JqDXUdWWl8dt9ulrh1lt9sRHdT3DMdy/eabb9Fjj60zf2YCRhzs7Y6I2aLatGtFhHjSe9aZZ+rsc87RGaefrjOti3POPVcXXHCBTj7lFPEjUcn8v7TxpWIsEeFZtDJfwzJIs89o2NozeF1UaNLIyHJSr22RvN8liGgkjwhhe/Jg6NkRsmJZ5yOIlGzWtXPtEHGEI9sVtmIFKlyGXYVC7F7uuP0O06gNVVHhyLotkf38COPDC/YXETrs0EPFD4JddBE/93C2+FXK3eHUN52qQw89xH0+8ln7jFdJ7HpqHxcNiw3Bu8wnb27wk621t8wudZaFky8HoeQ/2RnKAgPZDjGcDmU7yu5gkRYKncGEUnGsScnOMHnVKT/llvNCOB2ZG6l8hJtrwarr9rp64IEHPClNe0x1xTXyKh6ddD2+WKDQL/Z34ggBZ9X3CpuJo7IfoAx5x3ykRJ0ddpSVHSav9JBe7DG/wwus+/1Qjdeavv2d7+ihhx706rqrjumzIgz3bbfTLfqMiNK/0ASgvz99awtChIUDRmWVyO1KVozv0okrVqzUxe+8WJ/61KfsiD6jT3/60/rMZz6tj3/84/rsH3225H/qk58qBjI5uVhjXip37JRwZvxS3kY7B4x7g7fSzAoqF9RVjPZpP7rnTAin2bHwOAYEhg8Uh0F2ux2dcOIJet/73quPfOTDuvjit4ufcTz2uDfoxBOP1/nnn6uPfvQj+vM//zO94x1v07Jly4VCJQ8MDwhkQ8l0yrJly8o5489/fr1w5ii9sLTbBxxG8NkU2FZLpONzodNOO02f+vSn7Jz/QB/72Mf0CeviD//gU/qIefi09fS5z/1J4fWQQ9Yo58bBE+ac/TR9qOSOhpfHvbKB6JxmzLFberlZin9nICKKTewuME8un33uuaI3dhK1tYQOwYsIYSPEhx6wEY3y7n/gfuEgI5o05RHEAVILA/eGsB+5btcD9fgTTii/4vjxj39Uf/gHn9kT/vAzuvTdl3ryvlzYCfYytAN3dbGNHHqiHhnGxnpi1bjxpY1mpLJE9kIs55wqtxsmCbjQWSPDUIr+fkOwdfYZZVRjirLCtIOzU4Qu2mhBjtQxcvaMYejV8KjI/tDDD9kx9q3/8EOuSuGVJPrvdXulv7bv2F5WxeiJ3/fhR9/e6AUCi6YVK1eUxcFMf6bUyzkJ+SuvqhdPTmqTt+m1JzpWz9/57ne1ceOLwgckj5Guxz3juPIYzvYp5MlX9jhit8jrOjjF5cuXO3dh9347Rsji9QkbaD77FgiBG6Y8v9h54e2TlQMG77gdf8Jx5YdvTj7pJPFQISKKQ7B2i+IQhGUyBl57tnAxfVAUdp8fuHDWgoCDQV8oIMI9ZAy2LVU90plnniF+nY5wcnKRKjOasgT9oQeDdy9eiWUdcKCd+MUX6x0Xvd2rutVltk7ZHYFic7ZhjosVY8+H4Pfcc69npocLDVNa8I2Rz/SnVeQ3m4TZZybuW9VmZPHiRVpz8EE666wzde5554oBwEBGvm63a2OzYVHPMqIPGrY4AiJC4JH3uwoD7zSQvbZCfHuVPRIPK9i+ZvchDztSok8r21j2OfQE6NYfWq5LHni8O8eE2+CO3F+p4BTk/fiICPE+HnRmvIUmzvbNXY357Qm1tPbww/SmN75Rl15yqd54yhttc4PSNnzRdPYgJ6xsNLy033DuimS24CROcedAxrnFjMJnhErbxVeHLRy2mWqW6nHDmMJba7FidBtmTMkPYoKG7BQln+lps/H91Np6fmb9M2JVi9wRIewfXZT+sfSsDpGLFfIl73qnPvGJj+uv/uov9b/9u7/SH332Dz1BvF9vetMbyzgYDQca88Kptg8YebJIOdkHzAh9bHh+gyeyrWIiQb8c4ZmJkpbHS4XCnVHbKBhHjgrneMYZZ+ioo44iuSBAzAUhtkhuu4kWZc1GzYTvYmyUM1vLygBF5jZbMBit3MGHeOtwwVvfKs4MUFZY0yyROderXc55BDMkhk8d+eJg9ZFHHxGOsWenwaoOBwpO2PEuXjypN7/5zbrkkkt0xBFrXUPuGIw8RJthKbu9rOQ+p5A8HOf5b3mL3nL+W8qgqd0JEVEegkz4bINZhl8y2+6ng3f/8m5N29gjwvbRSCXNibdZaq7ayjCqOAeNCA28NbftyKyWGTMccbadW6UVK5brnLPPEf8VwIyHTqw6t1MVYjh3/sNk6O1GyXBbMbftkvm7+YGeAWxty+bNYhudvVKPCOWUrCW5/ystWjSpgw46SMl58pVcTjznLGyIB1xDr86YYKFXzQ4uoy74pg7OOMK9Y0g5KyIEXQeOaw+wuRf+Dl97WNl2T5pPtpXFBiS128LatsmOamC+amWXJMPLd7TRNBDfnyg/QKn8AKXq+Kl4Hqn5strqlcNUqYpKtT1tJAytMmVWoA5i6I/ZuMh3uWr/uckUuvueu23Po+LQIsLxqqwacVy1x4Mr61AfL5x33nl61yXv0tFHHymFjDfSypXLy1HTB97/fh1//PFeFIycP/QYqEuf8eBmzCvnMW+zx8fHPWaa1SUcdLxanJ6alkyM/qQf0Dlt0rfkcbR32WWX6eCDD9ZCr101vJBaFho0BiyhnI4IgpLko/XUstowwNGo1sgrtmwFUs7PKh5++NpiNCPPCL1urygxIoQgbKWhgT4Rnhc21/lQfWJiQmHjxtEwY4w7jRGtWLlS/CbtQQcdoJEdSM4NnQiZXmiXy0nKKet0sy688K0655yzbaC1oVKv8DLyzDXmbYENzSfMj617XCzlaXPkVSX0qE8nEK9suIQt0CkWvXRwbWMeG++SLDA+3rOuwp0udXLS0PRWrlqh5hfNaiF3NSt4imRclX+v2rxpc4mXdt1eThn1tk3+ToXol0GC/nPO1kto/TPP6On165VSKs6OvhrY2SXb3AknHO9jlPO9W+gVPWFDPO0kQf/gGDdu3GgHuqjQIn9/IRS2tVxsKIL+rQXtXq85m9M8V23PGObP3VmOeg5afZDkusgA8DAJe8DmWAmPPI7EWR+DogX5ihZmpDSjKnZoaFCvUj9lDRYK1uVQtvk8UOqOTKsvhYE8zXWMXlXbQdfwoiSu9X5wSogzon+S5Sqy2eqRISLKqvgtXoxkl4Hb9YoYIO5irVmzxsdfF+ugAw8Szi27POUk6DAWWAyhs6kdU2XRwQIMG+j2eqI94hHRjCGPOxzhpZde6uOq9+mAAw6gmQVDWjDmr4BoXoVnhwTM9yzImjWrbQMh/vxh9VHaQOVzhVbBKJlDXYwjIuxARzbAVJzOwIe33U5Hp77pTTuXySgIv9L31r6hNu+nwpJ3rPiu4fTTTy/bmsqGmp1uBk2IthWhl17apOeff6EQSskVS0xK7mDscza5W0AJsFt2SdaqPBoohYehJw1m09paKG06LGghN28+zFffxwfwh2zwEEGhficvdAQgPLrAVn72s5+SVPgv5+yBNSqTHOUnn3yKH3QdXt4TDGOxMmdllqzDGdsQuwPOtisPppau0V73O1Koct9iCzR2wAEHFpuDh+wHb5X5YcXV7fbU9D9YmY+XoWxrh6r8YEZe7cm2U6UsYDCoNValhcMoKdmPD+1cp+vtdodTwtEq4RxHTZsYrZ2itNjpZYaJshjhtTerXhHIVCn4c7zT6XiB0S9vhBx73LFlweFK897dbi6rx+OMhw4YGyMvnKyUefFLH6YkfAALpMq6xIFW1hsLjQ984AM+qjqrTHjyRb6DBd0vj/IFof8KSEWhEox3OGuzEBEh60/lYsQ7Es4YedXHOQ3F0zPT5WkXiooIG/xQKNuoNqrKilylk08+2dvhsZIGr7bTkQ0EnFeCyu0eceRaHeclfLfbEQOJ1W2ycdUu63a72rF9Sk89+VQhldwR5JOICPfZrGBk7AEu87Zk9+zkATH0aqae5TO5FxYt4lynNr2XsdFFRMgqcT5l0HPSeU4tVET9tl0RoYhG9xg7Ry+8zTDmCdfZpYwBRZz/l2V7RngIWyln0hKp4sAAABAASURBVIeKRn21+5ijmoceeqj0PekIFy7Qfn4V3dIKwJgwG8p26Mm2QdOFhVniXdsl0Qh7rZbxksGHHZZtrMGHWqjK3oGlCVWDpEV9w8zCYGLg+t4yD9KMBjFlOs0KVF5BCscrG6pNkGjY4cpPruU8VnLbt28zZ6GIVMZhWA76Bg6n/DT5AK/YeAuj4ZPc+WHRogkde9wxAg9dVB4jNDkfdrbTZVLc5ra7Hqe01+11xS8FslIk7NkmqBsRZSdBfCFgSReC9qvjhFuyL1Tfh+YlnD2zi4idxIsCZpMYSaRUnsi99NJLxRlGhGenkVLOVlwIAz/cB9icW2LQOBujlPzWeWovV2B9qjQcDZRT0jHHvEG8ElDZKdcKdTxj12YUOsmd/Mwz64tzaslhyIVEibS5+wprFwIqhpNzUkSImS6lpO0+yzSCb+P4dkRCF45HRCNTTjIrgi+MQL+jV4R7z3qPCNHn99//gFclM+r2etbIrmU4xUWLOhr3ccaxxx5n/VmHKRd91l5Z9DygRj7OuP/++wsNBpp8We3+fP3vGiNyPw98Dr3DT21FpzvN4iC7v7N3MKwax/wgsNtFPs25zKWdoj9tydn5Lh9NaFgtc/oA1fVyqTxVdpmfNuuVoMoajCZVxSrVaYX934Rpdg3JwF3zsRPCSQAb3uHtLawn9wm2GWEhXA5yRGjF8hXNym02j/zdoejCmTjRXq/bjHXX9e3ceW7bgNwoYzUi/JBlsU5/8+ll63zcccepdZbYCP4hwjxpYVcr8cKwXyVWSg1DVYVW6uIENm/ZXIw0LBhkKZGNhPS4D1g5Q3LP6nGf7yFPRFJEgKradIqgpnvoYYdpYvbcrueBERGiLNt5EpYK83xUqpxbm4cGn4cfy5ct9xa9Uk5JclMYZ7N6TOW/YNpBE+FCOsWBiGv/rsoDMrmNiCgDmzSOF1oRJuobivCPsYCbIok8oNnqy+iziPrdu9AZetm+fbvuu+9eLVu6rKwI0Bll9H+32yu7Cfs9Wd0+xz1GvEM3ardn1nVQYPXxbTY8/Yemk/8md+1WQuFPlQeL/PdX7RVSRHjyHCkiRL/zXzrwnZ0WV1PFscogeTiI48daY04vs2NcZThIqbtays7zClILgnGPwAMV+TAp1pjGUkkTEg7VMTFmokR2+RhZwQMf9dSzY4IwFFKE7+RJaUJLly11PJynvV5UTylrxYoVmpycdH8O3W8ei3K9eWrRDsADW3YE73rXu8oDWM4qsQHKWNhERPEJPfuHecjMm0Wr8xa8VpmtSJV7L+coXvzJJ58QW5cIlwI0hlYIncUTxJyzU6HnNjynTscPL2ww7jWlnDS0YSN0SlmHHnII2arsbMgjBCJMyBTmv2vjN+9e5Zwdr8pqceUqz5SFz45Kc7bcmZm+y+Wn1VvdUQPHZ43R7ckdFrGvdjTv1bYJn3QWr2I89PDDHgShiCR/lnqtPKxkmSjMTpGV8gh/Ggri7+AHugHYRq9f/4x6fmLJqgudpmQdWjerfY69Zs3B7reRnBQrkaOPOtp9SP+jTQ917xBQH6sKviqLQV7qK8h+XYGzzpyT2Mr/8u5f+uHR04qInYAslcdFRBTe92AmkKFWHbZhF9p0pbRCO6YWaeNLXT2/bZUenTrGcNyC4LEdx+qFLYdr08YDDMs0tX2ZFeRVp8ZVK9zCUCVIkloIucw8mE/6wyWKsCNypPBfjRyrtWjRIofGrUsw70dyvZTCPqJX8CvXNVnjzl8JP4D+WB2+853vLO9IL1u+rPDjSu7nSvCUPcYJAfIXAoi3ELxXjYNIlXussiNBSA65b73lVm3ZvKUo0LrYgzZnEVIoIsSj+IiwkFa+RU4pa+TzuWQHgrPgyRN0MWgETymVevIVEf6c/44IMdPAV8dnFcDKlSvcglw/ub3KHYRDrgXNaW/9Bz4GYADJV3k1w2HE3ttw8bx3S4OQbQhfePr0Ux4ULe8mid6QB+Ap3eTiSVuVbxeknM1jlE6ft4Hf8kx0kq0D+pz/jeY8uu+HbdnbTlbTHZ/J4VCOPPLIMuGBa/OTq+jNbz7NK5hxCR3bcOi+iFBEiO9w5Ok09K1pvd4X78pu8EM9HDKAPNjayA/j4Jk0fPDPBjycCzMEOJCKU6zEFfZSZt/2IGmwSM+s7+vuuzfolnum9IP7V+h7969cEHzfuLfenXXnbVO6+87tWv+06Q2XyIeNjiSPjaEUA4PPHrVd0lSTp/AYyR4zHqNFp3BZO891bK+8btPx4gYeG5m0zwv9g++qxms+Hdnj5l8GTzv1NH3o8g+Vhyz4A47CovBD203diCi8aD+utB+4s6huLCrHrQSrRYaIsNHlckZjvWg4HHmWHmrk2Xhmuq/+zEDbt03pkYcf1U+v/ZnuuuuXmpxcbEVKqosYQhGjYaWJsUVau5Z3EWuXj9Qf9I0kuQnDHGcQ8lPHrjAa+cKgIqLgEHfWPu5Qiqy6gl5IMlisyUWTqutKo8pP+RzaT9k5ZitVfho+1I4dO8RVW8gI120SfBZwlmQ6hMlnlAPLMxhUlmFk3QysD6nfH2n79ukCzzyzQbfeeoeuv+EXmvEZE52ak0mZvifO0mZOSUcccbjPPCmQOa3Nu1w2clO1wuXONN81hc5zEA1vzinphYbyhWzgyzXdNSZtWp7YIhw2Be4XIy70LnjWbwn5II4sc4E8yhYI5mVknqanZ/TIo4+aU+vVkxYH7zgUJrtkBR555BE+d8zymHSf1gXvGD/xXLHKE6B1zCBFfylnmZz7d0qPPrau2K+1bGaS9WpNoAhrAt3IoXa/whl2VKgHnIjQixs3in/nfOSRx/Tggw/rgZ3wkB54oIE7PQ5++MMf6ZqfXKunPDEuKvZXm1dWWSotRYT7/4iyvWw1Jq7SZnYsF7zsmFHV9yrrqY0D3fNkV3c+Nqb7Hh3p/gXCfY+NdOcTSbc9lnS36z7zUmWqlp+21HXc23K3FgWSUgmlRMMuJUD+FMkpKduYgZF5oj9KB5SSvX9Qf1bppi5DmAGVK8I2aCL4hJWrVurMs87UxV4pHnXUEaUtnk53/WSb/odOxwueCNd37YhQRDi2sLuRYGG4s1il+x0nRHG1Ukoe9CM7vLt0x513iv8x/sUvbtItXhnydUE33XizrnXnX/HNK/WLG2/yKrCvoR1EKHniSyU+ObFYIzuRtWuP0CGHHGrd1DbQoaanp3cKFLJiPPUjMLNqRFgh4fblMCsitOCrThobGy/1qJM9OFJO7gS3a2ccdv79wYwyT9DrgbujtjPbLtpG6XkWl5UJ9cmLMH/GlEIYx7p1T+rW29DHbbrxF7fqlltv1w3WxR13/lLXXPtTXXX1d3X1t7+njRs3W96w88uqLV/lo4KuVz+8u7bKq9hjjjnGfMk0ZcpAbcfo2dttZeMF+rcjV2lfDaKD/blr0wIqwijNOSZFClUYdhDWboKw0r6vet/FO0vdkICdGbtE0GkLuxQ4MbKennv+eW8/n5F9nFLOtsFK2atF/mFg5QGrtNaOEfLFr6XaJ2S1Fi+Z1BHOr+3IZNmgk7Lrml6n2/Oq8T6VV09mK1aePFUIyDqvJd8FzMPLtzOtnzA9UJ0qX27wpS9/WS3wG0RASX+lyf/6176hGz0p8uBtYtxbTVdEXrntCOvFPHYtD//J1et1nCvZQik2hCFL6pS87LrZWepUms5LtbVzgrbGKariMNVxyIKgikO1tXu0NvVO0LZ0sgad5cIfFlbUc/vmsbTWcbznGG0nJY+FoXdxOWfzI4X1EBHuj8bBp0juIzNo/jrGceD6xpP2CLNxwcG5ybNVMh35qtXUp6+HXniddtpp5Z3HI9Ye5lI1dCAsqeMxkTwmHH3Vd3p1Nc3kbhU5J+EHgeh8fq/h61//uvi9B36l68orrxS/v/DIIw97JTkQg772QEYBkOFFzYGd0WJvF994yikamz0kRdHjPjsCB2he2E0KK09WAuUzXo2iLMr3C1x/VtfuNBEtodwRkcIB7UCxVkUHWdEcCEcEmS7fNSyZcz6Gdm4PPvigvvmtb5QfYfr2t6/W1772NX3zm9/QlVdeoR/88AcePHd7lbJddOLIq+uJiXGvKPslPbShkX/iiSdq1cqVbs88zgqK3BGNg6qdFxHC+BCiquzanKdXcRUn766FVsSsMc/ScbYiQlaD22pk17wXmPMWvOrMiF3bQzwcBr990/cZcG3Bu52uKtsU2+rsgcFL3UuWeLL1gwHwkYkVIvo6yTpdsmSJ5bCMrjv0QOvZKbISeebZZ8Q3Zzvb9OSJMxRJslodOrI3KWjEZfSNQuU7SKH12LrH9NTTT9uBN8C/zj3zzDN65tlny6QPP/QzUOqaBgNbZoC+POKItTrxxBPU7XZtn/Pp1o25ThjfgT9rVWagskerDRLOquOihcHIjpa6QI3g4aqAaUpz5Y+2wOFrf0O9pYpuiJfFkCP4iUMPPUwrPS6cfF3uuZL+Sg10Oh3PqJVXPxu9bZwpqz2MFGOcmZm2YY1sZFkMLDo92fngEOVuXLRowk99n9dRRx9VjCDnVHhJKWu8fKPxqKTlbk/ZqyqH3JzPvfTSS2TPlu9fUM+iw2Nt58f7VilCEaE2xHBrD7jsdnkIUnsAABGhyvHQ/FdE2JArn6VuFnSnpnd4xbnN26RhGRCVB6yXyypgYZJFZqtOO+iSOA+heBeLQSxfDBQHhT9CeDYLRGehFvxE8DmbtcCAdiOoVwsiRGvzhazOKTqmVFwUEr7OELGzxd1aqq3LqbJD4ZxYZhhnGA7REWdNRxzh7VXKZaIhD6dHPw+85V5rZ7N8+XL3xcj2aOfo/mUbzuTE//s+8fgTLqtEvaJfK4D+SlHUoPku9AR9wuTOxJGNeUeC/fZ6XeG46dfscZJtSzmlMh4ioiwWZnyG3dYHb2pqWmvWrNFb33qht9ErjTN042ZkvsZ/y/PCikensq4q9xV2/3qL7OH42jSBQTCQEIDZuX23aOSVU6fb0dj4mLoOmZ37Pk8LGwYGU9nyMAoeovAVXSv9ZBiOoJesCFZpQ6+eyMNgbB3FYGUj3bZtm557boPiVUiBcsM0MDXiDJyNPheCLvxHuJBGDfAyNtbTmFevxAFnl60C9YnvDgwq5IJnBkKpY5JFPzn5KWpPDBZmwaF1lHJW16sCcKempoQT5v9K1/q8NSIK+YgoskObjAjya6HD2k5MTkeQR+n+QUrZ1QMqduiFmqBUecIgJOGuQv0N4b0J3pS+Zp8RpfVd6EWEHnnkEbHyighFROEr5VTi6JqHfDfdfJNuusngYx12M8R5yHH33Xer8hIQfdPXEKdOSmGHONLD3tnwwCAUxmt0gbhAURAVdgPsOftcGbr9fl8DQ+UjiDAe+ThuxkROSckAPtt4F5d+79m+Cv9uk2+mX7v2cJ1//gXiv0Dkq7ZDoI6jv3M3Z+/YXs6N7irroviE0iGvjzrSa0W2Nuc4gQmv8GC8cjqnXJyP4BvJAAAQAElEQVTHyI6N8zLycJIYQG3D5Kkc38fIe0s8bj/ppJOULbyrKiJsg7WXyyuauDOh58DGWhkv+4HFjB3js7Ke9lsMjBKjpWJKyVvaHV61vlDa8kdpG5kojwgtXbpMyBcRLg6yDbUEQ47NdzPwMHjo5Jz9sKin4WCokbduA08ODKKuJwscpHyxmmFQMRnw3X38/zfxEatLl8NnhPUy22bK2bkq+jDDCv9x0A2dUrAfH6ze6RNowC8Q4bZMmAFJ27XjLUlL3kb/zUN09Mtf3lX0iF7NZnFoOLmUsleJA59z3+wjiyt9hnu1rvDRBUc6/DLlVVde5fyryjfBICMy0Q/QpG7HW3K+5o1XqFKOPWQDf49MMtwn0Av3QbI9pZyLjYadLbodus/pG8YAagQPfUMvG7f2BMSxQMpZhxx6qN7xjot0xhmn22n2oO6wW8LfxQ/0Ws8O8ohQTrnoIyW9btdrRpqOxcBqG0gZ/GUVlIoAPZ8ZYgCycMmCEbJKCh8u8y07l156iU499U1eJU24qFJtvIhUBjwrydY5YFg5m2W3EQphYE8++ZQ2b9mqV3OZTKkWKXb+h01EyLd5MMcFIZTcA3zDeLbRyhdpilKyYwLZebvfEaZjVnH8fP2YCSpny1SPNDbeM81wlVrhtpF3xscNrBRpB4f41re+1ZPCSlerjffyHRHFQWfzEgENq8HMQEdO7tgxVd6Le7nGwmKbN2/xRNMXNFKYcdPU7NX1SrbjLeBsEpQ2+m8e1uaLXQJfIMwk2zKA/VFmbRQ983VifBvTjLeorP54PWzHjh1+sDKlzZs3lVe1Rj7XxYZMUkw+2f2DSjmeKe/ZmniEleqw3Lt2RclqP2gb+5fxs/smmxZ0S16L5NDFEiQNyXZFOW0POGP3uee555yjD11+uU455WQtWbJUEaFQc9UeF01s3s/fkkykNRRdO7T06CkiylhAVwD9/HoK7BHwGpG3DCx5h3aIUQZ7rYHPc+h4HMPI+ZwH9fvT6va6Wr36IJ1z7jm67H3vFd/0zZvxGJL1IFkJ8lU7Y/Xq1V6tLS2GC71ut5lBR6yi3Oa6x9fpqaeeMvb+3SibVaObKLQffeTR4lAi6ACr3QW07yYE7uqDDtrZQETYaY/KAKR8Z8GcCHVHlpkzxOyBgl76fsrd8YOBfn9GlR0kK4mpqR0em7WWLVtaVgiXXnqp+IZvJgR0V5sP6kOaeESULX3Jc1nJc2FO2UzLZ2/bPfC3OGf/br74s7wBoFDKSXJo8v4MsaLdxTFaaLOhf+sLWWnzySefdF9tETKPbAeVV1tmtOgxWQ848so7kp4nZGeW1SRnexFRJhXef2Pyru1okDXZXnPOAljZUfeXv/yl+l7dE0cPHpWiDYuu+a6IUEoJFOGkK3hy4xFJY70x7xa6hb58VeYNvsHPKSvbJkZ20osnJ3XGmWcUpzjmYxuFZLK2lUrN5Ywm8lv+iZyG8og/PD5ZLNXWRRSo3G/suurXUQvpV6MdpToGBqOcizGAJicXlzfXs41twg9WWPHxBIn/Ujnp5JN1oVdD733ve8X2+dTTThVPY3NuaGEsydZQcT7jEFpHH320alsnZzRsedjaeT1nQ+uI33rhzIin4jADHoZHfOgtPGnihABxICIKTeLr16/Xffff7w4Yqalr6m4vIjw4+ppcNKlDDj2klEU0fEqEpqHZy/nQJ1ceEDg9BuiiRYs88y8pMkaE9TJpWGRHuEz8Z8Zxxx6nt5x3nt77nvfqsve/X3zTDw9d0ENEKKIBWoE+AwpdRkThx2w2coQUKbxVH2j9+qfFuMTxy5el0dAOhBAY2bDqki/nY3QqZ3bOKncExFTooo9Fs31I+9QbQbxgzvPhurQB/yZgIg3OaOjBTeX5oEHZ45P22sw2jvNe5ye9pKsivGXwBJwiuTm37Dx4xvZw6Ckn6zApWTdM3O4apZyVUioOn1C+Sn3LVdtpYWc8TcYuQv4LKeUsq02yfNrbRdtGMhc6Yu1ave1tb/OW+O1lomMH8Pa3v128qE31iCgLB/iEh4gQK1UmefpqZEcZRkROVIZMEeQ48zfkTilbZ7U63nFYNarQL8Lsjf/ZsmQ5iabc9GmE5SbD9WrTKBOes5zc6125H9EdCIwZgPhCIS0UcT68hrewwJXGJ8bFN1HzGxeXXPKuMtDf85736D3vfo/47RW+hPJ9l12m973vfbrooou9OjrDq8YDi53FLBeEttddmspWzoknnqhxn13KDRbH6AgOGESEv++++8oTyuGsI0QpbVkbJ90CA4otbk7ZK4+tuu2228QqhMGBQUKb809mbRS6es1qHXzwIcVxRpgJE0qpCUWPO02qRF1OmFLSSScxCVxoeS8qenj3u9+tS971Ll1++eW6zLoA3v+B9+sSHyXwhblrDz9cONMIqEkRIXjRbheOk8kG2ZL5QAfEI8KOzg8PHn64rBzJH9lAkGk3EpZl6H5jIhh5QG4S//UR0bRLPWIR0BvqgAMPLM49IoRh8oR2d3pz05TDT+kPCkxs1q5J7RegfyoQRkQ5B37iiSc9AQytHyl7tcUAYrDQpuz5WtyhV+zIUttZQUMhhfU1cj5xjmaGPvuLCEGj1DcOZTu27xA/tFS1deXLZb4d2feNHR111FF2iu/QRT4rvPjii3XRxReJ/+U9x1vliYkJT+pZEdanjWVouyWPrf4tt9ziiW296Hf4iQglQ208QL8hl9kV/DJJ9OwYt27ZIh6I8QrTs89u0HOzMDfc8PwLxnleL7z4otBJznas7s+I2Ck1doR+OSpZv/4ZPeuHr7sDRy3PPvusnnvuuQI8pCM95YeaOwm9QmTWJb0C1gKKcSInnHBCeenywgsv1FsvfGsxinPOOVvnest8tsM3vemNWuunbUuWTJoiIjrYy52TlWLtRiQxy/L9jfx7IO2MvPpBORgMK4jNmzcLg1q3bp0H/Eg4pdaoIhrjow4dRXMMbujyBQS33nqr7rzzTtV2ILL+jV7q17MDAkeFkS9bupSqCwZ4OOywQ4seLrzwghIyQM6/4C06++yzypfjvvnNb9Yb3vAGrVix3ANl711RWw80TAhdnOIhh9hRm+eIhmlW7Dk1MyyOg8kC/MZRDC1TlBUKerCteSU8UESUV4duvvlmYWgh/4WKUTa9Y7N2G4fbYXMEkJILYcT1COYD+Gu3rTIeVRw0qFSfD5rSPT4jovBCQSOLRB+/9NJGnxVOexLpKfyHU6Sc88ShHd3+wIzPdotO3Agyp1m7Y5XDdhrbQl/YR9p7F7m2jAYFWdepvHUw6Z3G5OLF4t856bPx8XFPlieJ/9eGXrfXK3XY1mc7AfTGmflNN90sJhdkkuUjzH7ird+oC13UQi6O0O6591794Ac/0Lev/rauNlw1D1zpB2OU//AHP9QLz7/osVxZ4vAEzq6mtiZCXZ91M+ExaX3/+983rav3gKuuvko8bJsL3/nOd8SYMMEF3a/Q1QuiUZDYpiRbziKvHLvdTjGObjeXmc/2LSB5lADhkHSpOM+Hh2MxGIrAW7VqlXC6KeeiGPKGnmU5qyyK7/f12GOPlZfIH/ZqiVVlUzfcbqNYHCV5QESUdwtvve1W/fS6n3pW2aAOPEcyfirOgnMoXgeibb70kraou1BojDlpcnJCDNyck8+ZOmIl4ObdjrwSaCAWSBQZIqLQ4P/JqVe7bk6pGE+Y/3GfTW32wwUc/nofESSXpZyNFYoIh3KoQgN6/K8xr7XQf0w60CM/Gbcq25YxHXXkkWqvSFGMXXu5KjtS9J/dZk5JappUxGxE+3dBB10iB3R5TYeZv/bElXPy4BkZKvFDS0sWL/EDvMn9Avo3Iqk/+5YANCPCfdUtK7cnnnjCZ5RVkXl2ftqrALURkJ+VaGXdyXTMop1cM7CtOvO2uOyWcIK8qcEEHxHlYVC2znDSd9x+e3llKKXsfh2V9sg3Won/ZnzQ32EbT0IvTz75hPiPOOzyjjvu1Hxw++13lHz+ZXjg4xGONLqdnrL1EFZe0av73c7BffNMWdDccccdrrMbmA6LHYDd4F133VV2hbxpoAVeaYF4r4gG4ygAexj5fKTyACGe3dkR4Q6uyuzftxNDaMr3RdQ2Nlsc6nopfrK3pQcecEB5ebzb7dlYR2pWkOPquHzGTx+Z4ZmVbrzxRj399NMFF54iQvAhX5u9unz8icf1ox//WD/9qZ3ihufELISykaFrB8kMTjwUetMb3+RV7lrX3L87ItxmYxQy8cpnpmzLEvkpm7J1YiGHXv0OvbUbGbSXCxkoiohiZOiO9xtZibCyQP6Ukh3ESOGwtuIfX/d4mSjuvfc+8V4cszaDMSLK02ee0mI01113nYrBhOSiMog7npVTzqWtgw85WId5xViZJmA0JX+Ydc13tbyyOuJf61588SWvRjeWIwvi8wHvj8IDQBxgBbtp0ybBCzSRj+0Qr9LgxEnDT23d1h4s2SsqdikcV+wPvL2c+x0ii+Ruqg2+LVxEydGDDzzobbtX1x4pznZr80ktRYSydRZhRPkC2dimWD4jGnpOiF+yPO7YY/9f9s72Sa7iOuPn6TszK2QkrTBIAomUsIOUSKwkioAxmIKoHEKKQPEm3iQK+AOdD4AqsQ2GVAF2KBIqX+ICu+IyVJkqgj6AJaTV7szN8zt372pWOyvNiF2Dirmao+7bffr0eevTL/fObGMvlyMj4wI58D++efPuu7/OP/oEPcBcmegSDee+/Z/avuRJy36PfOimWNZNPkZwEhrxj0BYqso7m8XoeYIfWIcLflpfW9jG3oPUWZjAwHRznMYISq6nv9rtAfJ9jzOOK0xqrM+SFcfCvSQSM1+YSRiRzCwOYomcDS6JMgUCSorLX25sejgENHd7W3r48GEHxEGu6LqdbuZLUTokDzkkBT84SnBkmf3WW2/lC778ujPw9ttvB++y/cvPfhb/7rrPfD7RdVDtOBgOPLgGDubhC0XyMIdv4nAEsNkPH1w80UfS0mTQz3ZScaBBmgYoNEo0IKeiaCQgPxXwRco9K8Ybd92YuuizerYc8I8DhEmdPnM6mJ1Pelvxq1+9Eb/59W/ifW+Z3zO8+8478Ytf/sLbjX/12eJvc8KCLueRtUcuOlnwjA2nfH1u65YtVC8DljHa8v1wRlIGM1b0/+3ZnC3Mq6++GqQnT55cte05af7Y8rz22msBkD9pvFdeeSVtCW3JAjnDn7jgnEpSwCNyu9h6rWPnzh3B3xO558f3+GHW+HDXnXfF/n37800JZAeQDR13PEj5I2x/Pn3aA7IOd0t3a4LC/xQhKVRKNGMi0j8Hnlj6BvjmK233+biJb98wYbESwrZVqewztfVXxUcffZi2qe2X2EGluI6tZVwVl6RgXNWWeeBxVTtIDQw2Voh/rpecGwJ8F/yUl3JLity0pSn6lMdRW9/GEmklHS3FBEkBDgAN6MeY17oFRiUzJYqZqYrCdoyBjTqwYsKXpHSQ+B7P/QAAEABJREFUys4mNUEj1rgspmtkGrIe6xhYsQQ+XnpmW8t9qYqf9F6Tg3r+3DnPMgvBzASwKmT1+Oabb+ZAZMAx2N54440gQPIOHEqqfHCPwvte4ValsvP3vTpYTD75xeG7f3R35Gsz/dp8xJVdipD/lVJMo05ZGAjopo4ICRkjy2ONSwIH7AsIDKp9+/dFz+dUbPllnQNg0FfHE0fHKz9WWKwKf+lAyKTw83/7ebz++uvx7jvv+qD7Mz/UmonKsneMLzcmT2Dg7JbfLzxw4IB5DIOCf3G5CzatVAIj7wKyKmVriN7Jr4YPcptzcTlB/ZNPPsnecGpkxKYEbOyGjOhwkP6l2LdvX7732ZvpxSSwZeuW2Lt3b74pgNx0CG3EQAZWsR//8Y9pO1G5BsBj2tX8kHeDGFgPtLH5fDtI/6qqktt2zpbn5uaiYxux6u91vWWsKus4vI3v+ajnXLz/n++njaBTILJG39/OYoVUQkVL7CmK88gSQdlqQG/Ys5RO9H1WnHi1YuDxDxTrruMxS57xm2Ri1EUbLBgh0U+475KxIsa8yph4I9CajmPJmzLSuwg+mBntE9FEeK1oKymZLeXSXUvgNTgt7q4b+StiR3Nry9aj7+1nDhRvo1AqAa7DAFdxoFw0LOR3tz///FSeI+LkfAcVep1uNxUuc1fcF05dlSrCBdTzdbw5PyyqqmIJLViMui4uv3APP2FiSTO46ihF4a6sF1KFCVPhMrmukTVGXKWU5BWaAI7ByuO2g7cF3wlmAFNGXd9bhoZE7cFIn1W2ZbLgKR1/ivX06TPZZ8pmlqEPXzitW6UDYTsGLivTBZwUg5phbAt98JcFoGAJaC/ze40fNPTt0PBDyrkgW+BVYBx4bwEZyGe7JVkk+UzpT8H5MRNkKVVOYApFVZX43ubNcfjQYeuQknDp+BC+9ty8J5hoZPvQP1Dc54JX4n3Dhx99FFUpgX8ZffRH4X4VtJNz6KG2bKht4GApKaqqyl2OpOj1uoGP7dyxMzpLvsjXUuFh4AVFt9uJP/zvH4JVsiJ8LHQ+SiHnmw3/2CnW6CMsW6y4Gp6a/y9UoEN0V0ox34BCKpE6MRp6uRgqj2NJ0fFkga4T30huGbV1UpM3jcGSXrPcPpm6Hk6t775jg7sJSbZbP3cYkigaC8qlsGAEJsAhD5jDoFHTRR2k3NfJ+CCDkcwkEDGIUbZEWTgJdEcBNFsoFqYqJeijuJCzmaNH74/rtm/zGeNXVqLSybodnzVWPZMr5qmKok5EXYWcKqqoqq7LuhFRQgbkgMeqkgOHg6jPKN0gfBO3337YT9LvitltW43rFuZBlgld1DYOabSXyNQRGgTf5DEBpwOT7wdOIOOH2yoUxXSKDQsM31elRFWquNQlucUSVFUVkuKm3TfG391xu59qb4v5s19FtyoJ/cUF990PRXj10Q2OHZo+I9geAr1OJzqlCuSt6wa39rlNPVh0YJz3KurmmJs74JXUpihFoSVwElJYooiqU7l5P4GyhJArSww80/e6MyFVUZWOOSlRSrUaVLmO8k4o8yVEWjep3cr8DOK3//Nh9BdrtzdeyGkE+l70GdSePTfFzT5qcc8uo3x8qB18t/jJ8Q+8asRW0KgqJR0LErUZ+P3vfxf8lJkQPiUPX7a561ocbE27Tqe4Td/FA/O9EDJmMXSqEpXbA13r3tnYY/sdOTIXHfcX0bQB1wSy3bmzZ+OD//ogOPLpVJWpQM2JP7X9CnDW6PUySApJUUqJwaAO5wwuG/N/AkoxPwP7Anl34xXu+Vh5ybdA00fH9h3krqsTHvJRe4fVY4HiPsN+IANpDPNjHiWFtBros5RG3mI5ivOVOiH7BPTJA/K4LqNACq7itgMHUfKkUlPO/eUg7XApJAi2BpBkQcCuI3CKFsIOq0jDh6WSUQDyzl7Rh/YNKGQK7joDS6cqceTwoXjoHx9Mx1o4f86Gm7cTDpwuxsL5vru1ugiENlivy8C2Uq3AwUA5uPo2HLMZTwUXfZbW63Zj0yYPYstx990/ip/ce2/s3LEj+zUxp5bXPLSfVh9h/BZq66LGasBSkIQubep0iDAdRT0YOCW/GuISV7GRJYWkdPrwhS4IXkf//n4/7dwcX3112vURDLyqFLNWWx/nE2T8nrdrxe3hgZV230HBSP6Yc8+w0Js/d9aTzmz800MPxk037gzkqqqSdN00VKBkYpZdzgLgDDyQeKmdMzO7gPU8cJsqrBYjF9vOeQ+QehQMjEK508R33iqL+XPnw+qKL774c3z88Semx0AMlw1MT3m433HA4Kn5NddsiqjrMEsTQbE8vW4n/x4Mciycn/dqdMG+NB8z3pZD7NSpz/PMzx24CzPpTpAXXbCyg0bf+sOXajPs6pyQoIt+qC/OUE5anPEnut0Sc7cdiL+6eU9O8pRDp7YuB7ZNcRu28f/hh4kESXduRTUfSSEpbyQt52vroO+2ADRsJtgeG/qWA+TahkA28qWU7Kf5T04ugEJRSmV79x24jF2H/Q39LfjGHwfMGmMCrkOmyMs3FzFXm3dgYPktku3ct8jG80dhHuwXZoseDTLxMJCuBugAkuuMtuiVP+DsWB/3NhoPosUKkRrC5Ac2OtiSQloJ4PdtEJbBkkBLnMys03+SB4N5oI877rgjHnnkkeA1Hu5dZQPJztaJXq9jhRIo7eQ2dG1tUl9VJTqdKnEqD6j257xOnTqVLzDzAu5DDz0UbB+pR97axpKUsnQ6DrBL+Ri6pKZealKqJJmH2jyVbAsdytcbtm/fnt+s4MEDr56wZT3vJ//01/JfluzIfescrSwtHrYjWHKGy4v5vFTPu3eS1mQZWpJSRujN+EkiEJNcstd7gJiM9URD37vLYggD5Z9++qf43MGpth2LKxg49I2cyH/LLbeEJE+OixC4IuDbVdgdXfFEnRSZSOmLX+dBP5KZGuoBnaI78PAZqsAHKKcNZaMAHM5x+bYTbWv7Gn0CEr7cDdq/9957+f4mNMAhHQZ4QBfQox5egG6vFxmtYszLtuAIpOUFurSELrKQvxgkOSguZBAb2D4znkw2eZKqqhKBqkaCbRwbd5ml9El0kbp0QeXxXop5GrPbNTFbpUhIFjnIURDlGOtiaMslhdQAjAFj8nJZNF7JQUBJKTgPBh599NHgocz3r/9+hCLO+GnsWW8r5QHU63Wj9uxj7sNNghQDL3j7hSyn/bSxZ+e588478xs5vJh+ww03BAqkXpLbNeDGWU7aygROQ28hHXjBq0+ActKz3goNHMglBXhtHhrrAfApKb9eCO8Eds4cu92uVzznkydJngw6yTv9o7/WWeAJkOQt8+bgTJFv4/DiOTSkC7KP4relh7zYBkDuxcXzDlJjQurMvHr7z2qTAb6AfTyhsRqE9u/8hPbz//vM4bO2TOdTFmTAdjwc27VrV7IHP5m5gv+YJA8ePJhP+c+cOZM6+/LLL1OPkONduE8//XTZjugegD/6hR90Cf9tmaRA37HGRXtk4G2L/fv3W7aF7G+YDu15H5WHU0zg9HUxOUnZD/QkpX4WrFe+k88qdmx7uA3thkFq/EdSjLoohqeux9qibTg/fy7YiZEuYsdVsJAr8sVJfGRi3EUH6kHaElnm85gs0najZBhVtmZgHIXMTMr3dJmlZ2dnY3YJuGe1ck2+o6QgcLQwis6VlklKo+OEOAyw12dDBITHH3882AJzv3nz94Kt8rlz81ZQHRyin7fRWWmUqkS31/O53GwcOnQoCKxPPvmkzxVvz1UjfGNoSdlX+KIMkBrnkJQBEz62bduWT0PRwcX6YLBJK/UhyRTX5wNPUCqeCemfCYKvX/K9XPQAb8jCQOfrZuf89J6BSx6QFEwEPNFFh3xdkxUjeoUmA5T29HExUAc9vh9P3/RFfpvPZVs9jJ1un43ts9sDOrPOz9qv+NVy/O3LL7/I9yyvvXZLEAD5oYXNftiC7sFjlcc9/BHMSScBSWlL2hAYoccqbufOnd5KzwR+DdAHT8mRW1L6BmWsqul3xqvlrVu35g+egL/JD5+kxvaxxtXqmHb8kAq22GZ/utZnnugC/4EW5bzDyfudo0hJSn7CF/Yl2NIWuuhoEmC1Rzt0gAwEFfiUZOqrP31vled9/AA+/aCPa7dcm3qY9W5mFdi24G00oD90SbyiL+6l0TKslirYuI8qdoUHGwOPgUEqKQMAv/7yzDPPxNNPPx3Hjh3LlPsHH3ww66EG/nA7ytYDcEAck1mAgcEAhu51NgBbav4wDnw9deyp/IEKvnrXvkzL4D90+HAGT4LA8eMn4oknnsjVZjsIoCU1MyTOwH0LyEQeudo6HJBgRJ9Aqw/y0CbI0A6e2za0h856gaQc2PSDUyLn0aNH0y5PPfVUcDTAahI+WRlzBMHTUH7A47HHHksbMqncy7mqgwE6RbfwLDW0R/GKPDgeP5SAvMePH4/nnnvO8HwcwzfGhmPJw9PPNL7U6PBYPGMfw34EiR/fc0889/xzWQavzz77bLzwwguBfMhEUCJIw9MoXi9VJl2Qka8+MkliOybMVib6fOmll4J6fJAVITpCl/Dx8ssvB7joAQCfIAvu5fqGjqScpJELueEBXUILG504cSIYdwRJSSNJSsrgyOKErTl6fPHFF22LYwaP1bHs0ei95QM/afmLNS50Putgzm8A0Cdt0cWJE8fTrpStgKfhBxiXp8nxGP/oEF6ef/75Zb85cuTIGlKsLl5zxSjJq63BcgsGHk7Kkh+jA/zsPinAmRT14LWNxgoCLfIYKQ6JITAW+eXB621zt+PAvX1r3HLL3rj9yOF44IH74+F/ftiD50kHiWPx5BOP+0zy4fjpP/w07rvvJz5svzUIiDgvgRa+pcbp6IN7QFIGnpa9Vibq4GPv3r2B/Gzrh/VBGTM9eJLSaWkrKdbrkhToAF0Q0MjTBzPk7t27c2v8wAMPZHBkNcg2mV81ApgcOJfEnvDJgJIu8IYOoCldKBvmm3oCEsEfuZmYyO/bd6v1cWACOBj89mDq7+CBuM1w0DA3d1vs3LXDq7Ze/PCHPzDOgfhrp4dtW4I//kYK7/AJDPM3SR4bgY9M6APa/AEyAkx7Txk/3iEpbUl/rC4pR3bwDnorPjc3l0EO34Ie9og1LuxGFUGdsQMN9MBOBproFfrQJY9dpdX2gH+Avkg5XoAP6NH2oPU5HhxM3uGB9viQtDIOwO8wuDpmNvWCBcicbXbgb/8m9u+/NcfX6D4P2jeASXxkQtwDB6LVG3Y8aLugP1a1w7xfKr9mYETBGA4HwMDkIUQgISAA1JECrJ64J8iADzBQabNeAH1J6ZjQz/uIDOA+t46wz5QqPJi6PnfbEtdff52D34646aZdfqCyO/PbvNXjCXTtg+LwVVVVnidJWj4CcPGKDw4nKcvq7Cjy/IIC9AGgA2gB5AFJISn5DV+tDp1dlw98oQcA2pJSFnik/xlv79hSsY1gUO/yWRzAyjt/0uQAAAOoSURBVIOByFYJPAC+oQNIuix/9I19h2XHB5r7Yj4mgcr4hm4nKj8cq7CJ8/DFuePMTC/In/UT8yZf+QFaN+AfPgDq4Seu4JIa2yN79u2HbKTIAu0Z6xH90l9LXlLyAB7twCVPih7Aoy1l5EcBdVJDB/rI0LZnC0sb7tu0xeceGwPkAUnLfgYetBRhvZWJoGu9S0payAVfpBLUYtUFD8g5YxvRtuuzxq7PuDnf79iWo6FMxFOnMyF+t2P6nWUZJDkmzORYjDGvshae1BhMahSSinZeau5ph8JIAakpB6+9H3Ykyr4uDPdHXnKfhiY/RN3FYfAnXB3hjCwpeaCqOoHzhC9JQfvwJSkkORdZJmlVvpUP55e0jA8idCSRzXJJ2Y+kvJ/xAJMU63XRXwvI0+YlZX+SsitJeT9cT166UC41ealJ2/okMOI/Sakj8ABJ6YxOQhETAi0iL0khXQD03dLnqACkYVnJSw0+eNRPCtKF9tCAJqmkZfsx2ClrIXyRl1q5Gxouzk9LA5wsGPGf1LQBFxhGwVcooz3pcB15qWk7nJcu8EI7yThG0ARg1NQ/7cmjfwkK3K0GSSvwadeC1NRJw2mEIjYc4AHewxepRK++GfPjcLE2JsTbWkkhqb1dMx1uM5xfs8E6VCRbo1hzWdYN9cG9j0/HkmWo2XJWMtGIHDDLhSMykrIPScu1660PaSVtqbmXmnS54xEZScnfiKqxiqSmvaRlfGkpTzIpLFGRaLh042RYZwQnF63gW9LyvSSqrwikpq2kpCcp6bT9tymFUlNHHpBW3q9VRvlaIK2kQTCUmjKpSddqO1wuNbiSU39iUjAxSSHJucjJLzOX+E/SJWpHVIG+0eBuJTqJZVliguuSgXECOlPUqQa+hgZ4r21S+BrdTZuuowYmtRv469j9BpGaBsYNUuyU7KQaYMCMC5PSnuJvrAbGtRt4G8vJelGfBsb10uS3n86Uw6kGphoYUwPTwDimoqZoG6mBq2clsZFa+G7QvjpsPQ2M3w1vvAqkZMCMC1eBON8pFse1G3hXh2KmgfHqsNN3lsup4FMNfBMamAbGb0Lr0z4v0gCvVeCK4wL4F5GY3n5DGsAW49oNPPC/IVYn6BZOJ0Cfok41sBEaYLBMAhvBw5TmlWtgEtuBe+U9/aVaTgPjX0rT036+OxqYSnrVa2AaGK96E04FmGpgqoH11sA0MK63Rqf0phqYauCq18A0MF71JpwKMNXAemhgSmNYA/8PAAD//3hwjDUAAAAGSURBVAMAXOG0ND6E/uoAAAAASUVORK5CYII="/>
        <xdr:cNvSpPr>
          <a:spLocks noChangeAspect="1" noChangeArrowheads="1"/>
        </xdr:cNvSpPr>
      </xdr:nvSpPr>
      <xdr:spPr bwMode="auto">
        <a:xfrm>
          <a:off x="0" y="2067496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9525</xdr:colOff>
      <xdr:row>0</xdr:row>
      <xdr:rowOff>0</xdr:rowOff>
    </xdr:from>
    <xdr:to>
      <xdr:col>1</xdr:col>
      <xdr:colOff>962025</xdr:colOff>
      <xdr:row>4</xdr:row>
      <xdr:rowOff>200024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86075" cy="96202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osangela-pretto" refreshedDate="46300.478629282406" createdVersion="3" refreshedVersion="3" minRefreshableVersion="3" recordCount="499">
  <cacheSource type="worksheet">
    <worksheetSource ref="A7:F506" sheet="RATEIO_IDESE 2024"/>
  </cacheSource>
  <cacheFields count="6">
    <cacheField name="COREDE" numFmtId="0">
      <sharedItems containsBlank="1"/>
    </cacheField>
    <cacheField name="Secretarias" numFmtId="0">
      <sharedItems containsBlank="1"/>
    </cacheField>
    <cacheField name="ÓRGÃO" numFmtId="0">
      <sharedItems count="11">
        <s v="SEAPI"/>
        <s v="SEDES"/>
        <s v="SEMA"/>
        <s v="SEL"/>
        <s v="SDR"/>
        <s v="Defesa Civil"/>
        <s v="SETUR"/>
        <s v="SEDUR"/>
        <s v="STDP"/>
        <s v="SJCDH"/>
        <s v="SICT"/>
      </sharedItems>
    </cacheField>
    <cacheField name="DEMANDAS ELEITAS" numFmtId="0">
      <sharedItems containsBlank="1"/>
    </cacheField>
    <cacheField name="BENEFICIÁRIO" numFmtId="0">
      <sharedItems/>
    </cacheField>
    <cacheField name="VALOR REPASSE (R$)" numFmtId="0">
      <sharedItems containsSemiMixedTypes="0" containsString="0" containsNumber="1" minValue="3988.49" maxValue="1885714.29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99">
  <r>
    <s v="Alto Jacuí"/>
    <s v="Secretaria da Agricultura, Pecuária, Produção Sustentável e Irrigação - SEAPI"/>
    <x v="0"/>
    <s v="2 - Aquisição de materiais para estradas do interior."/>
    <s v="Colorado"/>
    <n v="205714.28600000002"/>
  </r>
  <r>
    <m/>
    <m/>
    <x v="0"/>
    <m/>
    <s v="Ibirubá"/>
    <n v="205714.28600000002"/>
  </r>
  <r>
    <m/>
    <m/>
    <x v="0"/>
    <m/>
    <s v="Lagoa dos Três Cantos"/>
    <n v="205714.28600000002"/>
  </r>
  <r>
    <m/>
    <m/>
    <x v="0"/>
    <m/>
    <s v="Quinze de Novembro"/>
    <n v="205714.28600000002"/>
  </r>
  <r>
    <m/>
    <m/>
    <x v="0"/>
    <m/>
    <s v="Saldanha Marinho"/>
    <n v="205714.28600000002"/>
  </r>
  <r>
    <s v="Alto Jacuí"/>
    <s v="Secretaria de Desenvolvimento Social - SEDES"/>
    <x v="1"/>
    <s v="1 - Serviços Assistenciais"/>
    <s v="Colorado"/>
    <n v="205714.28400000001"/>
  </r>
  <r>
    <m/>
    <m/>
    <x v="1"/>
    <m/>
    <s v="Lagoa dos Três Cantos"/>
    <n v="205714.28400000001"/>
  </r>
  <r>
    <m/>
    <m/>
    <x v="1"/>
    <m/>
    <s v="Quinze de Novembro"/>
    <n v="205714.28400000001"/>
  </r>
  <r>
    <m/>
    <m/>
    <x v="1"/>
    <m/>
    <s v="Saldanha Marinho"/>
    <n v="205714.28400000001"/>
  </r>
  <r>
    <m/>
    <m/>
    <x v="1"/>
    <m/>
    <s v="Salto do Jacuí"/>
    <n v="205714.28400000001"/>
  </r>
  <r>
    <s v="Campanha"/>
    <s v="Secretaria da Agricultura, Pecuária, Produção Sustentável e Irrigação - SEAPI"/>
    <x v="0"/>
    <s v="2 - Desenvolvimento da agricultura e pecuária da Campanha."/>
    <s v="Aceguá"/>
    <n v="160000"/>
  </r>
  <r>
    <m/>
    <m/>
    <x v="0"/>
    <m/>
    <s v="Caçapava do Sul"/>
    <n v="160000"/>
  </r>
  <r>
    <m/>
    <m/>
    <x v="0"/>
    <m/>
    <s v="Candiota"/>
    <n v="160000"/>
  </r>
  <r>
    <m/>
    <m/>
    <x v="0"/>
    <m/>
    <s v="Dom Pedrito"/>
    <n v="160000"/>
  </r>
  <r>
    <m/>
    <m/>
    <x v="0"/>
    <m/>
    <s v="Hulha Negra"/>
    <n v="160000"/>
  </r>
  <r>
    <m/>
    <m/>
    <x v="0"/>
    <m/>
    <s v="Lavras do Sul"/>
    <n v="160000"/>
  </r>
  <r>
    <s v="Campanha"/>
    <s v="Secretaria do Meio Ambiente e Infraestrutura - SEMA"/>
    <x v="2"/>
    <s v="5 - Qualificação da infraestrutura de atendimento ao bem-estar animal."/>
    <s v="Aceguá"/>
    <n v="120000"/>
  </r>
  <r>
    <m/>
    <m/>
    <x v="2"/>
    <m/>
    <s v="Caçapava do Sul"/>
    <n v="120000"/>
  </r>
  <r>
    <m/>
    <m/>
    <x v="2"/>
    <m/>
    <s v="Candiota"/>
    <n v="120000"/>
  </r>
  <r>
    <m/>
    <m/>
    <x v="2"/>
    <m/>
    <s v="Dom Pedrito"/>
    <n v="120000"/>
  </r>
  <r>
    <m/>
    <m/>
    <x v="2"/>
    <m/>
    <s v="Hulha Negra"/>
    <n v="120000"/>
  </r>
  <r>
    <m/>
    <m/>
    <x v="2"/>
    <m/>
    <s v="Lavras do Sul"/>
    <n v="120000"/>
  </r>
  <r>
    <s v="Campanha"/>
    <s v="Secretaria do Esporte e Lazer  - SEL"/>
    <x v="3"/>
    <s v="4 - Qualificação de espaços para o esporte e lazer."/>
    <s v="Aceguá"/>
    <n v="120000"/>
  </r>
  <r>
    <m/>
    <m/>
    <x v="3"/>
    <m/>
    <s v="Caçapava do Sul"/>
    <n v="120000"/>
  </r>
  <r>
    <m/>
    <m/>
    <x v="3"/>
    <m/>
    <s v="Candiota"/>
    <n v="120000"/>
  </r>
  <r>
    <m/>
    <m/>
    <x v="3"/>
    <m/>
    <s v="Dom Pedrito"/>
    <n v="120000"/>
  </r>
  <r>
    <m/>
    <m/>
    <x v="3"/>
    <m/>
    <s v="Hulha Negra"/>
    <n v="120000"/>
  </r>
  <r>
    <m/>
    <m/>
    <x v="3"/>
    <m/>
    <s v="Lavras do Sul"/>
    <n v="120000"/>
  </r>
  <r>
    <s v="Central"/>
    <s v="Secretaria de Desenvolvimento Rural - SDR"/>
    <x v="4"/>
    <s v="1 - Fomento ao setor da Agricultura Familiar."/>
    <s v="Agudo"/>
    <n v="74285.714444444457"/>
  </r>
  <r>
    <m/>
    <m/>
    <x v="4"/>
    <m/>
    <s v="Dilermando de Aguiar"/>
    <n v="74285.714444444457"/>
  </r>
  <r>
    <m/>
    <m/>
    <x v="4"/>
    <m/>
    <s v="Dona Francisca"/>
    <n v="74285.714444444457"/>
  </r>
  <r>
    <m/>
    <m/>
    <x v="4"/>
    <m/>
    <s v="Faxinal do Soturno"/>
    <n v="74285.714444444457"/>
  </r>
  <r>
    <m/>
    <m/>
    <x v="4"/>
    <m/>
    <s v="Formigueiro"/>
    <n v="74285.714444444457"/>
  </r>
  <r>
    <m/>
    <m/>
    <x v="4"/>
    <m/>
    <s v="Itaara"/>
    <n v="74285.714444444457"/>
  </r>
  <r>
    <m/>
    <m/>
    <x v="4"/>
    <m/>
    <s v="Ivorá"/>
    <n v="74285.714444444457"/>
  </r>
  <r>
    <m/>
    <m/>
    <x v="4"/>
    <m/>
    <s v="Jari"/>
    <n v="74285.714444444457"/>
  </r>
  <r>
    <m/>
    <m/>
    <x v="4"/>
    <m/>
    <s v="Júlio de Castilhos"/>
    <n v="74285.714444444457"/>
  </r>
  <r>
    <m/>
    <m/>
    <x v="4"/>
    <m/>
    <s v="Nova Palma"/>
    <n v="74285.714444444457"/>
  </r>
  <r>
    <m/>
    <m/>
    <x v="4"/>
    <m/>
    <s v="Pinhal Grande"/>
    <n v="74285.714444444457"/>
  </r>
  <r>
    <m/>
    <m/>
    <x v="4"/>
    <m/>
    <s v="Quevedos"/>
    <n v="74285.714444444457"/>
  </r>
  <r>
    <m/>
    <m/>
    <x v="4"/>
    <m/>
    <s v="Silveira Martins"/>
    <n v="74285.714444444457"/>
  </r>
  <r>
    <m/>
    <m/>
    <x v="4"/>
    <m/>
    <s v="São João do Polêsine"/>
    <n v="74285.714444444457"/>
  </r>
  <r>
    <m/>
    <m/>
    <x v="4"/>
    <m/>
    <s v="São Martinho da Serra"/>
    <n v="74285.714444444457"/>
  </r>
  <r>
    <m/>
    <m/>
    <x v="4"/>
    <m/>
    <s v="São Pedro do Sul"/>
    <n v="74285.714444444457"/>
  </r>
  <r>
    <m/>
    <m/>
    <x v="4"/>
    <m/>
    <s v="Toropi"/>
    <n v="74285.714444444457"/>
  </r>
  <r>
    <m/>
    <m/>
    <x v="4"/>
    <m/>
    <s v="Tupanciretã"/>
    <n v="74285.714444444457"/>
  </r>
  <r>
    <s v="Central"/>
    <s v="Defesa Civil RS - CEDEC-RS"/>
    <x v="5"/>
    <s v="3 - Aquisição de materiais, equipamento e veículos para fortalecer as equipes municipais de Defesa Civil."/>
    <s v="Agudo"/>
    <n v="49523.808888888889"/>
  </r>
  <r>
    <m/>
    <m/>
    <x v="5"/>
    <m/>
    <s v="Dilermando de Aguiar"/>
    <n v="49523.808888888889"/>
  </r>
  <r>
    <m/>
    <m/>
    <x v="5"/>
    <m/>
    <s v="Dona Francisca"/>
    <n v="49523.808888888889"/>
  </r>
  <r>
    <m/>
    <m/>
    <x v="5"/>
    <m/>
    <s v="Faxinal do Soturno"/>
    <n v="49523.808888888889"/>
  </r>
  <r>
    <m/>
    <m/>
    <x v="5"/>
    <m/>
    <s v="Formigueiro"/>
    <n v="49523.808888888889"/>
  </r>
  <r>
    <m/>
    <m/>
    <x v="5"/>
    <m/>
    <s v="Itaara"/>
    <n v="49523.808888888889"/>
  </r>
  <r>
    <m/>
    <m/>
    <x v="5"/>
    <m/>
    <s v="Ivorá"/>
    <n v="49523.808888888889"/>
  </r>
  <r>
    <m/>
    <m/>
    <x v="5"/>
    <m/>
    <s v="Jari"/>
    <n v="49523.808888888889"/>
  </r>
  <r>
    <m/>
    <m/>
    <x v="5"/>
    <m/>
    <s v="Júlio de Castilhos"/>
    <n v="49523.808888888889"/>
  </r>
  <r>
    <m/>
    <m/>
    <x v="5"/>
    <m/>
    <s v="Nova Palma"/>
    <n v="49523.808888888889"/>
  </r>
  <r>
    <m/>
    <m/>
    <x v="5"/>
    <m/>
    <s v="Pinhal Grande"/>
    <n v="49523.808888888889"/>
  </r>
  <r>
    <m/>
    <m/>
    <x v="5"/>
    <m/>
    <s v="Quevedos"/>
    <n v="49523.808888888889"/>
  </r>
  <r>
    <m/>
    <m/>
    <x v="5"/>
    <m/>
    <s v="Silveira Martins"/>
    <n v="49523.808888888889"/>
  </r>
  <r>
    <m/>
    <m/>
    <x v="5"/>
    <m/>
    <s v="São João do Polêsine"/>
    <n v="49523.808888888889"/>
  </r>
  <r>
    <m/>
    <m/>
    <x v="5"/>
    <m/>
    <s v="São Martinho da Serra"/>
    <n v="49523.808888888889"/>
  </r>
  <r>
    <m/>
    <m/>
    <x v="5"/>
    <m/>
    <s v="São Pedro do Sul"/>
    <n v="49523.808888888889"/>
  </r>
  <r>
    <m/>
    <m/>
    <x v="5"/>
    <m/>
    <s v="Toropi"/>
    <n v="49523.808888888889"/>
  </r>
  <r>
    <m/>
    <m/>
    <x v="5"/>
    <m/>
    <s v="Tupanciretã"/>
    <n v="49523.808888888889"/>
  </r>
  <r>
    <s v="Centro Sul"/>
    <s v="Secretaria do Meio Ambiente e Infraestrutura - SEMA"/>
    <x v="2"/>
    <s v="3 - Segurança e bem estar animal, através de microchipagem e castração de animais felinos e caninos."/>
    <s v="Arambaré"/>
    <n v="47058.823529411762"/>
  </r>
  <r>
    <m/>
    <m/>
    <x v="2"/>
    <m/>
    <s v="Arroio dos Ratos"/>
    <n v="47058.823529411762"/>
  </r>
  <r>
    <m/>
    <m/>
    <x v="2"/>
    <m/>
    <s v="Barra do Ribeiro"/>
    <n v="47058.823529411762"/>
  </r>
  <r>
    <m/>
    <m/>
    <x v="2"/>
    <m/>
    <s v="Barão do Triunfo"/>
    <n v="47058.823529411762"/>
  </r>
  <r>
    <m/>
    <m/>
    <x v="2"/>
    <m/>
    <s v="Butiá"/>
    <n v="47058.823529411762"/>
  </r>
  <r>
    <m/>
    <m/>
    <x v="2"/>
    <m/>
    <s v="Camaquã"/>
    <n v="47058.823529411762"/>
  </r>
  <r>
    <m/>
    <m/>
    <x v="2"/>
    <m/>
    <s v="Cerro Grande do Sul"/>
    <n v="47058.823529411762"/>
  </r>
  <r>
    <m/>
    <m/>
    <x v="2"/>
    <m/>
    <s v="Charqueadas"/>
    <n v="47058.823529411762"/>
  </r>
  <r>
    <m/>
    <m/>
    <x v="2"/>
    <m/>
    <s v="Chuvisca"/>
    <n v="47058.823529411762"/>
  </r>
  <r>
    <m/>
    <m/>
    <x v="2"/>
    <m/>
    <s v="Cristal"/>
    <n v="47058.823529411762"/>
  </r>
  <r>
    <m/>
    <m/>
    <x v="2"/>
    <m/>
    <s v="Dom Feliciano"/>
    <n v="47058.823529411762"/>
  </r>
  <r>
    <m/>
    <m/>
    <x v="2"/>
    <m/>
    <s v="Mariana Pimentel"/>
    <n v="47058.823529411762"/>
  </r>
  <r>
    <m/>
    <m/>
    <x v="2"/>
    <m/>
    <s v="Minas do Leão"/>
    <n v="47058.823529411762"/>
  </r>
  <r>
    <m/>
    <m/>
    <x v="2"/>
    <m/>
    <s v="Sentinela do Sul"/>
    <n v="47058.823529411762"/>
  </r>
  <r>
    <m/>
    <m/>
    <x v="2"/>
    <m/>
    <s v="Sertão Santana"/>
    <n v="47058.823529411762"/>
  </r>
  <r>
    <m/>
    <m/>
    <x v="2"/>
    <m/>
    <s v="São Jerônimo"/>
    <n v="47058.823529411762"/>
  </r>
  <r>
    <m/>
    <m/>
    <x v="2"/>
    <m/>
    <s v="Tapes"/>
    <n v="47058.823529411762"/>
  </r>
  <r>
    <s v="Centro Sul"/>
    <s v="Defesa Civil RS - CEDEC-RS"/>
    <x v="5"/>
    <s v="2 - Aquisição de veículo e ou equipamentos para a coordenadoria Municipal de proteção e Defesa Civil."/>
    <s v="Arambaré"/>
    <n v="47058.823529411762"/>
  </r>
  <r>
    <m/>
    <m/>
    <x v="5"/>
    <m/>
    <s v="Arroio dos Ratos"/>
    <n v="47058.823529411762"/>
  </r>
  <r>
    <m/>
    <m/>
    <x v="5"/>
    <m/>
    <s v="Barra do Ribeiro"/>
    <n v="47058.823529411762"/>
  </r>
  <r>
    <m/>
    <m/>
    <x v="5"/>
    <m/>
    <s v="Barão do Triunfo"/>
    <n v="47058.823529411762"/>
  </r>
  <r>
    <m/>
    <m/>
    <x v="5"/>
    <m/>
    <s v="Butiá"/>
    <n v="47058.823529411762"/>
  </r>
  <r>
    <m/>
    <m/>
    <x v="5"/>
    <m/>
    <s v="Camaquã"/>
    <n v="47058.823529411762"/>
  </r>
  <r>
    <m/>
    <m/>
    <x v="5"/>
    <m/>
    <s v="Cerro Grande do Sul"/>
    <n v="47058.823529411762"/>
  </r>
  <r>
    <m/>
    <m/>
    <x v="5"/>
    <m/>
    <s v="Charqueadas"/>
    <n v="47058.823529411762"/>
  </r>
  <r>
    <m/>
    <m/>
    <x v="5"/>
    <m/>
    <s v="Chuvisca"/>
    <n v="47058.823529411762"/>
  </r>
  <r>
    <m/>
    <m/>
    <x v="5"/>
    <m/>
    <s v="Cristal"/>
    <n v="47058.823529411762"/>
  </r>
  <r>
    <m/>
    <m/>
    <x v="5"/>
    <m/>
    <s v="Dom Feliciano"/>
    <n v="47058.823529411762"/>
  </r>
  <r>
    <m/>
    <m/>
    <x v="5"/>
    <m/>
    <s v="Mariana Pimentel"/>
    <n v="47058.823529411762"/>
  </r>
  <r>
    <m/>
    <m/>
    <x v="5"/>
    <m/>
    <s v="Minas do Leão"/>
    <n v="47058.823529411762"/>
  </r>
  <r>
    <m/>
    <m/>
    <x v="5"/>
    <m/>
    <s v="Sentinela do Sul"/>
    <n v="47058.823529411762"/>
  </r>
  <r>
    <m/>
    <m/>
    <x v="5"/>
    <m/>
    <s v="Sertão Santana"/>
    <n v="47058.823529411762"/>
  </r>
  <r>
    <m/>
    <m/>
    <x v="5"/>
    <m/>
    <s v="São Jerônimo"/>
    <n v="47058.823529411762"/>
  </r>
  <r>
    <m/>
    <m/>
    <x v="5"/>
    <m/>
    <s v="Tapes"/>
    <n v="47058.823529411762"/>
  </r>
  <r>
    <s v="Centro Sul"/>
    <s v="Secretaria da Agricultura, Pecuária, Produção Sustentável e Irrigação - SEAPI"/>
    <x v="0"/>
    <s v="1 - Ampliação de patrulhas mecanizadas e aquisição de implementos agrícolas."/>
    <s v="Arambaré"/>
    <n v="47058.823529411762"/>
  </r>
  <r>
    <m/>
    <m/>
    <x v="0"/>
    <m/>
    <s v="Arroio dos Ratos"/>
    <n v="47058.823529411762"/>
  </r>
  <r>
    <m/>
    <m/>
    <x v="0"/>
    <m/>
    <s v="Barra do Ribeiro"/>
    <n v="47058.823529411762"/>
  </r>
  <r>
    <m/>
    <m/>
    <x v="0"/>
    <m/>
    <s v="Barão do Triunfo"/>
    <n v="47058.823529411762"/>
  </r>
  <r>
    <m/>
    <m/>
    <x v="0"/>
    <m/>
    <s v="Butiá"/>
    <n v="47058.823529411762"/>
  </r>
  <r>
    <m/>
    <m/>
    <x v="0"/>
    <m/>
    <s v="Camaquã"/>
    <n v="47058.823529411762"/>
  </r>
  <r>
    <m/>
    <m/>
    <x v="0"/>
    <m/>
    <s v="Cerro Grande do Sul"/>
    <n v="47058.823529411762"/>
  </r>
  <r>
    <m/>
    <m/>
    <x v="0"/>
    <m/>
    <s v="Charqueadas"/>
    <n v="47058.823529411762"/>
  </r>
  <r>
    <m/>
    <m/>
    <x v="0"/>
    <m/>
    <s v="Chuvisca"/>
    <n v="47058.823529411762"/>
  </r>
  <r>
    <m/>
    <m/>
    <x v="0"/>
    <m/>
    <s v="Cristal"/>
    <n v="47058.823529411762"/>
  </r>
  <r>
    <m/>
    <m/>
    <x v="0"/>
    <m/>
    <s v="Dom Feliciano"/>
    <n v="47058.823529411762"/>
  </r>
  <r>
    <m/>
    <m/>
    <x v="0"/>
    <m/>
    <s v="Mariana Pimentel"/>
    <n v="47058.823529411762"/>
  </r>
  <r>
    <m/>
    <m/>
    <x v="0"/>
    <m/>
    <s v="Minas do Leão"/>
    <n v="47058.823529411762"/>
  </r>
  <r>
    <m/>
    <m/>
    <x v="0"/>
    <m/>
    <s v="Sentinela do Sul"/>
    <n v="47058.823529411762"/>
  </r>
  <r>
    <m/>
    <m/>
    <x v="0"/>
    <m/>
    <s v="Sertão Santana"/>
    <n v="47058.823529411762"/>
  </r>
  <r>
    <m/>
    <m/>
    <x v="0"/>
    <m/>
    <s v="São Jerônimo"/>
    <n v="47058.823529411762"/>
  </r>
  <r>
    <m/>
    <m/>
    <x v="0"/>
    <m/>
    <s v="Tapes"/>
    <n v="47058.823529411762"/>
  </r>
  <r>
    <s v="Fronteira Noroeste"/>
    <s v="Secretaria da Agricultura, Pecuária, Produção Sustentável e Irrigação - SEAPI"/>
    <x v="0"/>
    <s v="1 - Fortalecer e fomentar as cadeias produtivas locais."/>
    <s v="Campina das Missões"/>
    <n v="120000"/>
  </r>
  <r>
    <m/>
    <m/>
    <x v="0"/>
    <m/>
    <s v="Cândido Godói"/>
    <n v="120000"/>
  </r>
  <r>
    <m/>
    <m/>
    <x v="0"/>
    <m/>
    <s v="Doutor Maurício Cardoso"/>
    <n v="120000"/>
  </r>
  <r>
    <m/>
    <m/>
    <x v="0"/>
    <m/>
    <s v="Nova Candelária"/>
    <n v="120000"/>
  </r>
  <r>
    <m/>
    <m/>
    <x v="0"/>
    <m/>
    <s v="Porto Lucena"/>
    <n v="120000"/>
  </r>
  <r>
    <m/>
    <m/>
    <x v="0"/>
    <m/>
    <s v="Porto Mauá"/>
    <n v="120000"/>
  </r>
  <r>
    <m/>
    <m/>
    <x v="0"/>
    <m/>
    <s v="Porto Vera Cruz"/>
    <n v="120000"/>
  </r>
  <r>
    <m/>
    <m/>
    <x v="0"/>
    <m/>
    <s v="Senador Salgado Filho"/>
    <n v="120000"/>
  </r>
  <r>
    <m/>
    <m/>
    <x v="0"/>
    <m/>
    <s v="São José do Inhacorá"/>
    <n v="120000"/>
  </r>
  <r>
    <m/>
    <m/>
    <x v="0"/>
    <m/>
    <s v="Tuparendi"/>
    <n v="120000"/>
  </r>
  <r>
    <s v="Fronteira Noroeste"/>
    <s v="Secretaria da Agricultura, Pecuária, Produção Sustentável e Irrigação - SEAPI"/>
    <x v="0"/>
    <s v="2 - Projeto de Qualificação da Atividade Leiteira, com Aferição de Equipamentos, Manejo, Bem-Estar Animal e Análises Laboratoriais. Será executado pelo APL Leite."/>
    <s v="PROJETO REGIONAL"/>
    <n v="400000"/>
  </r>
  <r>
    <s v="Fronteira Noroeste"/>
    <s v="Secretaria de Turismo  - SETUR"/>
    <x v="6"/>
    <s v="5 - Promover o fortalecimento do turismo regional por meio da implantação de sinalização turística padronizada e da realização de uma campanha integrada de divulgação da Rota do Rio Uruguai, ampliando a atratividade dos municípios da AMUFRON."/>
    <s v="PROJETO REGIONAL"/>
    <n v="285714.28000000003"/>
  </r>
  <r>
    <s v="Fronteira Oeste"/>
    <s v="Secretaria de Desenvolvimento Social - SEDES"/>
    <x v="1"/>
    <s v="3 - Reforma, aquisição de equipamentos e melhoria da acessibilidade para os serviços sociais."/>
    <s v="Alegrete"/>
    <n v="120000"/>
  </r>
  <r>
    <m/>
    <m/>
    <x v="1"/>
    <m/>
    <s v="Barra do Quaraí"/>
    <n v="120000"/>
  </r>
  <r>
    <m/>
    <m/>
    <x v="1"/>
    <m/>
    <s v="Itacurubi"/>
    <n v="120000"/>
  </r>
  <r>
    <m/>
    <m/>
    <x v="1"/>
    <m/>
    <s v="Itaqui"/>
    <n v="120000"/>
  </r>
  <r>
    <m/>
    <m/>
    <x v="1"/>
    <m/>
    <s v="Manoel Viana"/>
    <n v="120000"/>
  </r>
  <r>
    <m/>
    <m/>
    <x v="1"/>
    <m/>
    <s v="Maçambará"/>
    <n v="120000"/>
  </r>
  <r>
    <m/>
    <m/>
    <x v="1"/>
    <m/>
    <s v="Quaraí"/>
    <n v="120000"/>
  </r>
  <r>
    <m/>
    <m/>
    <x v="1"/>
    <m/>
    <s v="Santa Margarida do Sul"/>
    <n v="120000"/>
  </r>
  <r>
    <m/>
    <m/>
    <x v="1"/>
    <m/>
    <s v="São Borja"/>
    <n v="120000"/>
  </r>
  <r>
    <m/>
    <m/>
    <x v="1"/>
    <m/>
    <s v="Uruguaiana"/>
    <n v="120000"/>
  </r>
  <r>
    <s v="Fronteira Oeste"/>
    <s v="Defesa Civil RS - CEDEC-RS"/>
    <x v="5"/>
    <s v="2 - Reaparelhamento da Defesa Civil."/>
    <s v="Alegrete"/>
    <n v="120000"/>
  </r>
  <r>
    <m/>
    <m/>
    <x v="5"/>
    <m/>
    <s v="Barra do Quaraí"/>
    <n v="120000"/>
  </r>
  <r>
    <m/>
    <m/>
    <x v="5"/>
    <m/>
    <s v="Itacurubi"/>
    <n v="120000"/>
  </r>
  <r>
    <m/>
    <m/>
    <x v="5"/>
    <m/>
    <s v="Itaqui"/>
    <n v="120000"/>
  </r>
  <r>
    <m/>
    <m/>
    <x v="5"/>
    <m/>
    <s v="Manoel Viana"/>
    <n v="120000"/>
  </r>
  <r>
    <m/>
    <m/>
    <x v="5"/>
    <m/>
    <s v="Maçambará"/>
    <n v="120000"/>
  </r>
  <r>
    <m/>
    <m/>
    <x v="5"/>
    <m/>
    <s v="Quaraí"/>
    <n v="120000"/>
  </r>
  <r>
    <m/>
    <m/>
    <x v="5"/>
    <m/>
    <s v="Santa Margarida do Sul"/>
    <n v="120000"/>
  </r>
  <r>
    <m/>
    <m/>
    <x v="5"/>
    <m/>
    <s v="São Borja"/>
    <n v="120000"/>
  </r>
  <r>
    <m/>
    <m/>
    <x v="5"/>
    <m/>
    <s v="Uruguaiana"/>
    <n v="120000"/>
  </r>
  <r>
    <s v="Hortênsias"/>
    <s v="Secretaria do Esporte e Lazer  - SEL"/>
    <x v="3"/>
    <s v="2 - Revitalização e ou criação de espaço esportivo, lazer ou praça."/>
    <s v="Cambará do Sul"/>
    <n v="342857.14333333337"/>
  </r>
  <r>
    <m/>
    <m/>
    <x v="3"/>
    <m/>
    <s v="Gramado"/>
    <n v="342857.14333333337"/>
  </r>
  <r>
    <m/>
    <m/>
    <x v="3"/>
    <m/>
    <s v="Jaquirana"/>
    <n v="342857.14333333337"/>
  </r>
  <r>
    <m/>
    <m/>
    <x v="3"/>
    <m/>
    <s v="Nova Petrópolis"/>
    <n v="342857.14333333337"/>
  </r>
  <r>
    <m/>
    <m/>
    <x v="3"/>
    <m/>
    <s v="Picada Café"/>
    <n v="342857.14333333337"/>
  </r>
  <r>
    <m/>
    <m/>
    <x v="3"/>
    <m/>
    <s v="São Francisco de Paula"/>
    <n v="342857.14333333337"/>
  </r>
  <r>
    <s v="Litoral"/>
    <s v="Secretaria da Agricultura, Pecuária, Produção Sustentável e Irrigação - SEAPI"/>
    <x v="0"/>
    <s v="1 - Recuperação de Estradas Vicinais."/>
    <s v="Caraá"/>
    <n v="320000"/>
  </r>
  <r>
    <m/>
    <m/>
    <x v="0"/>
    <m/>
    <s v="Itati"/>
    <n v="240000"/>
  </r>
  <r>
    <m/>
    <m/>
    <x v="0"/>
    <m/>
    <s v="Três Forquilhas"/>
    <n v="240000"/>
  </r>
  <r>
    <s v="Litoral"/>
    <s v="Secretaria de Desenvolvimento Social - SEDES"/>
    <x v="1"/>
    <s v="2 - Centro de atenção ao Idoso e/ou Promoção do envelhecimento ativo e saudável."/>
    <s v="Balneário Pinhal"/>
    <n v="320000"/>
  </r>
  <r>
    <m/>
    <m/>
    <x v="1"/>
    <m/>
    <s v="Imbé"/>
    <n v="240000"/>
  </r>
  <r>
    <m/>
    <m/>
    <x v="1"/>
    <m/>
    <s v="Itati"/>
    <n v="240000"/>
  </r>
  <r>
    <s v="Litoral"/>
    <s v="Defesa Civil RS - CEDEC-RS"/>
    <x v="5"/>
    <s v="5 - Fortalecimento da Defesa Civil Municipal."/>
    <s v="Balneário Pinhal"/>
    <n v="320000"/>
  </r>
  <r>
    <m/>
    <m/>
    <x v="5"/>
    <m/>
    <s v="Caraá"/>
    <n v="240000"/>
  </r>
  <r>
    <m/>
    <m/>
    <x v="5"/>
    <m/>
    <s v="Itati"/>
    <n v="240000"/>
  </r>
  <r>
    <s v="Médio Alto Uruguai"/>
    <s v="Secretaria de Desenvolvimento Urbano e Metropolitano  - SEDUR"/>
    <x v="7"/>
    <s v="2 - Aquisição de equipamento para pavimentação asfáltica."/>
    <s v="PROJETO REGIONAL"/>
    <n v="942857.14"/>
  </r>
  <r>
    <s v="Médio Alto Uruguai"/>
    <s v="Secretaria de Desenvolvimento Rural - SDR"/>
    <x v="4"/>
    <s v="1 - Fortalecimento das Cadeias Produtivas."/>
    <s v="PROJETO REGIONAL"/>
    <n v="565714.29"/>
  </r>
  <r>
    <s v="Médio Alto Uruguai"/>
    <s v="Secretaria da Agricultura, Pecuária, Produção Sustentável e Irrigação - SEAPI"/>
    <x v="0"/>
    <s v="4 - Projeto de conservação de solos e águas na zona rural."/>
    <s v="PROJETO REGIONAL"/>
    <n v="377142.86"/>
  </r>
  <r>
    <s v="Missões"/>
    <s v="Secretaria da Agricultura, Pecuária, Produção Sustentável e Irrigação - SEAPI"/>
    <x v="0"/>
    <s v="1 - Caminhos da Produção: Estradas Vicinais e Acessos Rurais nas Missões."/>
    <s v="Caibaté"/>
    <n v="94945.055384615378"/>
  </r>
  <r>
    <m/>
    <m/>
    <x v="0"/>
    <m/>
    <s v="Dezesseis de Novembro"/>
    <n v="94945.055384615378"/>
  </r>
  <r>
    <m/>
    <m/>
    <x v="0"/>
    <m/>
    <s v="Eugênio de Castro"/>
    <n v="94945.055384615378"/>
  </r>
  <r>
    <m/>
    <m/>
    <x v="0"/>
    <m/>
    <s v="Giruá"/>
    <n v="94945.055384615378"/>
  </r>
  <r>
    <m/>
    <m/>
    <x v="0"/>
    <m/>
    <s v="Guarani das Missões"/>
    <n v="94945.055384615378"/>
  </r>
  <r>
    <m/>
    <m/>
    <x v="0"/>
    <m/>
    <s v="Mato Queimado"/>
    <n v="94945.055384615378"/>
  </r>
  <r>
    <m/>
    <m/>
    <x v="0"/>
    <m/>
    <s v="Pirapó"/>
    <n v="94945.055384615378"/>
  </r>
  <r>
    <m/>
    <m/>
    <x v="0"/>
    <m/>
    <s v="Porto Xavier"/>
    <n v="94945.055384615378"/>
  </r>
  <r>
    <m/>
    <m/>
    <x v="0"/>
    <m/>
    <s v="Rolador"/>
    <n v="94945.055384615378"/>
  </r>
  <r>
    <m/>
    <m/>
    <x v="0"/>
    <m/>
    <s v="Salvador das Missões"/>
    <n v="94945.055384615378"/>
  </r>
  <r>
    <m/>
    <m/>
    <x v="0"/>
    <m/>
    <s v="Sete de Setembro"/>
    <n v="94945.055384615378"/>
  </r>
  <r>
    <m/>
    <m/>
    <x v="0"/>
    <m/>
    <s v="Ubiretama"/>
    <n v="94945.055384615378"/>
  </r>
  <r>
    <m/>
    <m/>
    <x v="0"/>
    <m/>
    <s v="Vitória das Missões"/>
    <n v="94945.055384615378"/>
  </r>
  <r>
    <s v="Missões"/>
    <s v="Secretaria de Desenvolvimento Urbano e Metropolitano  - SEDUR"/>
    <x v="7"/>
    <s v="2 - Espaços Vivos Missões: Revitalização Urbana e Convivência Comunitária."/>
    <s v="Caibaté"/>
    <n v="63296.703076923077"/>
  </r>
  <r>
    <m/>
    <m/>
    <x v="7"/>
    <m/>
    <s v="Cerro Largo"/>
    <n v="63296.703076923077"/>
  </r>
  <r>
    <m/>
    <m/>
    <x v="7"/>
    <m/>
    <s v="Eugênio de Castro"/>
    <n v="63296.703076923077"/>
  </r>
  <r>
    <m/>
    <m/>
    <x v="7"/>
    <m/>
    <s v="Giruá"/>
    <n v="63296.703076923077"/>
  </r>
  <r>
    <m/>
    <m/>
    <x v="7"/>
    <m/>
    <s v="Guarani das Missões"/>
    <n v="63296.703076923077"/>
  </r>
  <r>
    <m/>
    <m/>
    <x v="7"/>
    <m/>
    <s v="Mato Queimado"/>
    <n v="63296.703076923077"/>
  </r>
  <r>
    <m/>
    <m/>
    <x v="7"/>
    <m/>
    <s v="Pirapó"/>
    <n v="63296.703076923077"/>
  </r>
  <r>
    <m/>
    <m/>
    <x v="7"/>
    <m/>
    <s v="Rolador"/>
    <n v="63296.703076923077"/>
  </r>
  <r>
    <m/>
    <m/>
    <x v="7"/>
    <m/>
    <s v="Salvador das Missões"/>
    <n v="63296.703076923077"/>
  </r>
  <r>
    <m/>
    <m/>
    <x v="7"/>
    <m/>
    <s v="São Pedro do Butiá"/>
    <n v="63296.703076923077"/>
  </r>
  <r>
    <m/>
    <m/>
    <x v="7"/>
    <m/>
    <s v="Sete de Setembro"/>
    <n v="63296.703076923077"/>
  </r>
  <r>
    <m/>
    <m/>
    <x v="7"/>
    <m/>
    <s v="Ubiretama"/>
    <n v="63296.703076923077"/>
  </r>
  <r>
    <m/>
    <m/>
    <x v="7"/>
    <m/>
    <s v="Vitória das Missões"/>
    <n v="63296.703076923077"/>
  </r>
  <r>
    <s v="Nordeste"/>
    <s v="Secretaria do Meio Ambiente e Infraestrutura - SEMA"/>
    <x v="2"/>
    <s v="1 - Aquisição de veículos para os Departamentos Municipais de Meio Ambiente."/>
    <s v="PROJETO REGIONAL"/>
    <n v="1885714.29"/>
  </r>
  <r>
    <s v="Noroeste Colonial"/>
    <s v="Secretaria da Agricultura, Pecuária, Produção Sustentável e Irrigação - SEAPI"/>
    <x v="0"/>
    <s v="1 - Adequação de estradas vicinais, ponte e bueiros com foco em resistência a enxurradas."/>
    <s v="Ajuricaba"/>
    <n v="68571.429090909092"/>
  </r>
  <r>
    <m/>
    <m/>
    <x v="0"/>
    <m/>
    <s v="Augusto Pestana"/>
    <n v="68571.429090909092"/>
  </r>
  <r>
    <m/>
    <m/>
    <x v="0"/>
    <m/>
    <s v="Bozano"/>
    <n v="68571.429090909092"/>
  </r>
  <r>
    <m/>
    <m/>
    <x v="0"/>
    <m/>
    <s v="Catuípe"/>
    <n v="68571.429090909092"/>
  </r>
  <r>
    <m/>
    <m/>
    <x v="0"/>
    <m/>
    <s v="Condor"/>
    <n v="68571.429090909092"/>
  </r>
  <r>
    <m/>
    <m/>
    <x v="0"/>
    <m/>
    <s v="Coronel Barros"/>
    <n v="68571.429090909092"/>
  </r>
  <r>
    <m/>
    <m/>
    <x v="0"/>
    <m/>
    <s v="Ijuí"/>
    <n v="68571.429090909092"/>
  </r>
  <r>
    <m/>
    <m/>
    <x v="0"/>
    <m/>
    <s v="Jóia"/>
    <n v="68571.429090909092"/>
  </r>
  <r>
    <m/>
    <m/>
    <x v="0"/>
    <m/>
    <s v="Nova Ramada"/>
    <n v="68571.429090909092"/>
  </r>
  <r>
    <m/>
    <m/>
    <x v="0"/>
    <m/>
    <s v="Panambi"/>
    <n v="68571.429090909092"/>
  </r>
  <r>
    <m/>
    <m/>
    <x v="0"/>
    <m/>
    <s v="Pejuçara"/>
    <n v="68571.429090909092"/>
  </r>
  <r>
    <s v="Noroeste Colonial"/>
    <s v="Secretaria do Meio Ambiente e Infraestrutura - SEMA"/>
    <x v="2"/>
    <s v="2 - Implementação de Programa de Esterilização de animais domésticos vermifugação, vacinas e fornecimento de ração . Promover ações de proteção animal, conscientização sobre guarda responsável e incentivo á adoção de animais. Aquisição de veículos."/>
    <s v="Ajuricaba"/>
    <n v="51428.571818181823"/>
  </r>
  <r>
    <m/>
    <m/>
    <x v="2"/>
    <m/>
    <s v="Augusto Pestana"/>
    <n v="51428.571818181823"/>
  </r>
  <r>
    <m/>
    <m/>
    <x v="2"/>
    <m/>
    <s v="Bozano"/>
    <n v="51428.571818181823"/>
  </r>
  <r>
    <m/>
    <m/>
    <x v="2"/>
    <m/>
    <s v="Catuípe"/>
    <n v="51428.571818181823"/>
  </r>
  <r>
    <m/>
    <m/>
    <x v="2"/>
    <m/>
    <s v="Condor"/>
    <n v="51428.571818181823"/>
  </r>
  <r>
    <m/>
    <m/>
    <x v="2"/>
    <m/>
    <s v="Coronel Barros"/>
    <n v="51428.571818181823"/>
  </r>
  <r>
    <m/>
    <m/>
    <x v="2"/>
    <m/>
    <s v="Ijuí"/>
    <n v="51428.571818181823"/>
  </r>
  <r>
    <m/>
    <m/>
    <x v="2"/>
    <m/>
    <s v="Jóia"/>
    <n v="51428.571818181823"/>
  </r>
  <r>
    <m/>
    <m/>
    <x v="2"/>
    <m/>
    <s v="Nova Ramada"/>
    <n v="51428.571818181823"/>
  </r>
  <r>
    <m/>
    <m/>
    <x v="2"/>
    <m/>
    <s v="Panambi"/>
    <n v="51428.571818181823"/>
  </r>
  <r>
    <m/>
    <m/>
    <x v="2"/>
    <m/>
    <s v="Pejuçara"/>
    <n v="51428.571818181823"/>
  </r>
  <r>
    <s v="Noroeste Colonial"/>
    <s v="Secretaria da Agricultura, Pecuária, Produção Sustentável e Irrigação - SEAPI"/>
    <x v="0"/>
    <s v="3 - Fomento à agricultura familiar: infraestrutura e equipamentos; insumos para correção e adubação do solo; construção de cisternas; melhoramento genético; fortalecimento da cadeia do leite e corte; controle da brucelose e tuberculose."/>
    <s v="Ajuricaba"/>
    <n v="51428.571818181823"/>
  </r>
  <r>
    <m/>
    <m/>
    <x v="0"/>
    <m/>
    <s v="Augusto Pestana"/>
    <n v="51428.571818181823"/>
  </r>
  <r>
    <m/>
    <m/>
    <x v="0"/>
    <m/>
    <s v="Bozano"/>
    <n v="51428.571818181823"/>
  </r>
  <r>
    <m/>
    <m/>
    <x v="0"/>
    <m/>
    <s v="Catuípe"/>
    <n v="51428.571818181823"/>
  </r>
  <r>
    <m/>
    <m/>
    <x v="0"/>
    <m/>
    <s v="Condor"/>
    <n v="51428.571818181823"/>
  </r>
  <r>
    <m/>
    <m/>
    <x v="0"/>
    <m/>
    <s v="Coronel Barros"/>
    <n v="51428.571818181823"/>
  </r>
  <r>
    <m/>
    <m/>
    <x v="0"/>
    <m/>
    <s v="Ijuí"/>
    <n v="51428.571818181823"/>
  </r>
  <r>
    <m/>
    <m/>
    <x v="0"/>
    <m/>
    <s v="Jóia"/>
    <n v="51428.571818181823"/>
  </r>
  <r>
    <m/>
    <m/>
    <x v="0"/>
    <m/>
    <s v="Nova Ramada"/>
    <n v="51428.571818181823"/>
  </r>
  <r>
    <m/>
    <m/>
    <x v="0"/>
    <m/>
    <s v="Panambi"/>
    <n v="51428.571818181823"/>
  </r>
  <r>
    <m/>
    <m/>
    <x v="0"/>
    <m/>
    <s v="Pejuçara"/>
    <n v="51428.571818181823"/>
  </r>
  <r>
    <s v="Norte"/>
    <s v="Secretaria do Meio Ambiente e Infraestrutura - SEMA"/>
    <x v="2"/>
    <s v="3 - Unidade Móvel de Castração - SUS Animal / Castra Móvel - Operado pelo Hospital Veterinário da URI Erechim."/>
    <s v="PROJETO REGIONAL"/>
    <n v="628571.43000000005"/>
  </r>
  <r>
    <s v="Norte"/>
    <s v="Secretaria de Trabalho e Desenvolvimento Profissional - STDP"/>
    <x v="8"/>
    <s v="4 - Trabalho e Desenvolvimento Profissional - Escola da Costura Alto Uruguai: 20 cursos de qualificação em nível intermediário, com 80 horas/aula, 20 alunos por turma, totalizando 400 pessoas formadas."/>
    <s v="PROJETO REGIONAL"/>
    <n v="628571.43000000005"/>
  </r>
  <r>
    <s v="Norte"/>
    <s v="Defesa Civil RS - CEDEC-RS"/>
    <x v="5"/>
    <s v="2 - Instalação de uma Rede Regional Integrada de Resiliência Climática e Monitoramento de Riscos de Desastres ambientais."/>
    <s v="PROJETO REGIONAL"/>
    <n v="628571.42000000004"/>
  </r>
  <r>
    <s v="Paranhana Encosta da Serra"/>
    <s v="Secretaria do Meio Ambiente e Infraestrutura - SEMA"/>
    <x v="2"/>
    <s v="3 - Castração e microchipagem de caninos e felinos."/>
    <s v="Igrejinha"/>
    <n v="111428.572"/>
  </r>
  <r>
    <m/>
    <m/>
    <x v="2"/>
    <m/>
    <s v="Lindolfo Collor"/>
    <n v="111428.572"/>
  </r>
  <r>
    <m/>
    <m/>
    <x v="2"/>
    <m/>
    <s v="Morro Reuter"/>
    <n v="111428.572"/>
  </r>
  <r>
    <m/>
    <m/>
    <x v="2"/>
    <m/>
    <s v="Parobé"/>
    <n v="111428.572"/>
  </r>
  <r>
    <m/>
    <m/>
    <x v="2"/>
    <m/>
    <s v="Presidente Lucena"/>
    <n v="111428.572"/>
  </r>
  <r>
    <m/>
    <m/>
    <x v="2"/>
    <m/>
    <s v="Riozinho"/>
    <n v="111428.572"/>
  </r>
  <r>
    <m/>
    <m/>
    <x v="2"/>
    <m/>
    <s v="Rolante"/>
    <n v="111428.572"/>
  </r>
  <r>
    <m/>
    <m/>
    <x v="2"/>
    <m/>
    <s v="Santa Maria do Herval"/>
    <n v="111428.572"/>
  </r>
  <r>
    <m/>
    <m/>
    <x v="2"/>
    <m/>
    <s v="Taquara"/>
    <n v="111428.572"/>
  </r>
  <r>
    <m/>
    <m/>
    <x v="2"/>
    <m/>
    <s v="Três Coroas"/>
    <n v="111428.572"/>
  </r>
  <r>
    <s v="Paranhana Encosta da Serra"/>
    <s v="Secretaria da Agricultura, Pecuária, Produção Sustentável e Irrigação - SEAPI"/>
    <x v="0"/>
    <s v="1 - Recuperação de Estradas Vicinais."/>
    <s v="Igrejinha"/>
    <n v="111428.571"/>
  </r>
  <r>
    <m/>
    <m/>
    <x v="0"/>
    <m/>
    <s v="Lindolfo Collor"/>
    <n v="111428.571"/>
  </r>
  <r>
    <m/>
    <m/>
    <x v="0"/>
    <m/>
    <s v="Morro Reuter"/>
    <n v="111428.571"/>
  </r>
  <r>
    <m/>
    <m/>
    <x v="0"/>
    <m/>
    <s v="Parobé"/>
    <n v="111428.571"/>
  </r>
  <r>
    <m/>
    <m/>
    <x v="0"/>
    <m/>
    <s v="Presidente Lucena"/>
    <n v="111428.571"/>
  </r>
  <r>
    <m/>
    <m/>
    <x v="0"/>
    <m/>
    <s v="Riozinho"/>
    <n v="111428.571"/>
  </r>
  <r>
    <m/>
    <m/>
    <x v="0"/>
    <m/>
    <s v="Rolante"/>
    <n v="111428.571"/>
  </r>
  <r>
    <m/>
    <m/>
    <x v="0"/>
    <m/>
    <s v="Santa Maria do Herval"/>
    <n v="111428.571"/>
  </r>
  <r>
    <m/>
    <m/>
    <x v="0"/>
    <m/>
    <s v="Taquara"/>
    <n v="111428.571"/>
  </r>
  <r>
    <m/>
    <m/>
    <x v="0"/>
    <m/>
    <s v="Três Coroas"/>
    <n v="111428.571"/>
  </r>
  <r>
    <s v="Produção"/>
    <s v="Secretaria da Agricultura, Pecuária, Produção Sustentável e Irrigação - SEAPI"/>
    <x v="0"/>
    <s v="1 - Fortalecimento da agricultura e infraestruturarural e/ou recuperação de solo e aquisição de insumos."/>
    <s v="Almirante Tamandaré do Sul"/>
    <n v="76190.476666666669"/>
  </r>
  <r>
    <m/>
    <m/>
    <x v="0"/>
    <m/>
    <s v="Coqueiros do Sul"/>
    <n v="76190.476666666669"/>
  </r>
  <r>
    <m/>
    <m/>
    <x v="0"/>
    <m/>
    <s v="David Canabarro"/>
    <n v="76190.476666666669"/>
  </r>
  <r>
    <m/>
    <m/>
    <x v="0"/>
    <m/>
    <s v="Ernestina"/>
    <n v="76190.476666666669"/>
  </r>
  <r>
    <m/>
    <m/>
    <x v="0"/>
    <m/>
    <s v="Gentil"/>
    <n v="76190.476666666669"/>
  </r>
  <r>
    <m/>
    <m/>
    <x v="0"/>
    <m/>
    <s v="Muliterno"/>
    <n v="76190.476666666669"/>
  </r>
  <r>
    <m/>
    <m/>
    <x v="0"/>
    <m/>
    <s v="Nova Alvorada"/>
    <n v="76190.476666666669"/>
  </r>
  <r>
    <m/>
    <m/>
    <x v="0"/>
    <m/>
    <s v="Santo Antônio do Planalto"/>
    <n v="76190.476666666669"/>
  </r>
  <r>
    <m/>
    <m/>
    <x v="0"/>
    <m/>
    <s v="Vila Maria"/>
    <n v="76190.476666666669"/>
  </r>
  <r>
    <s v="Produção"/>
    <s v="Secretaria do Esporte e Lazer  - SEL"/>
    <x v="3"/>
    <s v="4 - Revitalização, ampliação e construção de infraestruturapara esporte e lazer."/>
    <s v="Camargo"/>
    <n v="97959.182857142863"/>
  </r>
  <r>
    <m/>
    <m/>
    <x v="3"/>
    <m/>
    <s v="Casca"/>
    <n v="97959.182857142863"/>
  </r>
  <r>
    <m/>
    <m/>
    <x v="3"/>
    <m/>
    <s v="Ciríaco"/>
    <n v="97959.182857142863"/>
  </r>
  <r>
    <m/>
    <m/>
    <x v="3"/>
    <m/>
    <s v="Coxilha"/>
    <n v="97959.182857142863"/>
  </r>
  <r>
    <m/>
    <m/>
    <x v="3"/>
    <m/>
    <s v="Mato Castelhano"/>
    <n v="97959.182857142863"/>
  </r>
  <r>
    <m/>
    <m/>
    <x v="3"/>
    <m/>
    <s v="São Domingos do Sul"/>
    <n v="97959.182857142863"/>
  </r>
  <r>
    <m/>
    <m/>
    <x v="3"/>
    <m/>
    <s v="Vanini"/>
    <n v="97959.182857142863"/>
  </r>
  <r>
    <s v="Produção"/>
    <s v="Defesa Civil RS - CEDEC-RS"/>
    <x v="5"/>
    <s v="2 - Prevenção e resposta a desastres e /ou aparelhamento da Defesa Civil nos municípios."/>
    <s v="Marau"/>
    <n v="228571.42666666667"/>
  </r>
  <r>
    <m/>
    <m/>
    <x v="5"/>
    <m/>
    <s v="Passo Fundo"/>
    <n v="228571.42666666667"/>
  </r>
  <r>
    <m/>
    <m/>
    <x v="5"/>
    <m/>
    <s v="Santo Antônio do Palma"/>
    <n v="228571.42666666667"/>
  </r>
  <r>
    <s v="Serra"/>
    <s v="Secretaria de Desenvolvimento Urbano e Metropolitano  - SEDUR"/>
    <x v="7"/>
    <s v="4 - Infância protegida e inclusiva: implantação de um Parque Inclusivo para brincar, viver e conviver."/>
    <s v="Farroupilha"/>
    <n v="251428.57333333333"/>
  </r>
  <r>
    <m/>
    <m/>
    <x v="7"/>
    <m/>
    <s v="Montauri"/>
    <n v="251428.57333333333"/>
  </r>
  <r>
    <m/>
    <m/>
    <x v="7"/>
    <m/>
    <s v="União da Serra"/>
    <n v="251428.57333333333"/>
  </r>
  <r>
    <s v="Serra"/>
    <s v="Secretaria de Desenvolvimento Rural - SDR"/>
    <x v="4"/>
    <s v="3 - Fortalecimento da Feira Regional do Produtor Rural"/>
    <s v="Bento Gonçalves"/>
    <n v="188571.43000000002"/>
  </r>
  <r>
    <m/>
    <m/>
    <x v="4"/>
    <m/>
    <s v="Farroupilha"/>
    <n v="188571.43000000002"/>
  </r>
  <r>
    <m/>
    <m/>
    <x v="4"/>
    <m/>
    <s v="Pinto Bandeira"/>
    <n v="188571.43000000002"/>
  </r>
  <r>
    <s v="Serra"/>
    <s v="Secretaria de Turismo  - SETUR"/>
    <x v="6"/>
    <s v="2 - Implantação do Sistema Regional de Sinalização Turística em Territórios Turísticos Consolidados e em Consolidação."/>
    <s v="PROJETO REGIONAL"/>
    <n v="565714.28"/>
  </r>
  <r>
    <s v="Sul"/>
    <s v="Secretaria de Justiça, Cidadania e Direitos Humanos - SJCDH"/>
    <x v="9"/>
    <s v="4 - Programa Regional de Estruturação de Espaços Multissensoriais Modulares para Atendimento Especializado de Crianças com Deficiência."/>
    <s v="Arroio Grande"/>
    <n v="137142.85714285713"/>
  </r>
  <r>
    <m/>
    <m/>
    <x v="9"/>
    <m/>
    <s v="Canguçu"/>
    <n v="137142.85714285713"/>
  </r>
  <r>
    <m/>
    <m/>
    <x v="9"/>
    <m/>
    <s v="Herval"/>
    <n v="137142.85714285713"/>
  </r>
  <r>
    <m/>
    <m/>
    <x v="9"/>
    <m/>
    <s v="Jaguarão"/>
    <n v="137142.85714285713"/>
  </r>
  <r>
    <m/>
    <m/>
    <x v="9"/>
    <m/>
    <s v="Pedras Altas"/>
    <n v="137142.85714285713"/>
  </r>
  <r>
    <m/>
    <m/>
    <x v="9"/>
    <m/>
    <s v="São José do Norte"/>
    <n v="137142.85714285713"/>
  </r>
  <r>
    <m/>
    <m/>
    <x v="9"/>
    <m/>
    <s v="São Lourenço do Sul"/>
    <n v="137142.85714285713"/>
  </r>
  <r>
    <s v="Sul"/>
    <s v="Secretaria da Agricultura, Pecuária, Produção Sustentável e Irrigação - SEAPI"/>
    <x v="0"/>
    <s v="1 - Manejo, conservação e recuperação do solo."/>
    <s v="Arroio do Padre"/>
    <n v="120000"/>
  </r>
  <r>
    <m/>
    <m/>
    <x v="0"/>
    <m/>
    <s v="Canguçu"/>
    <n v="120000"/>
  </r>
  <r>
    <m/>
    <m/>
    <x v="0"/>
    <m/>
    <s v="Morro Redondo"/>
    <n v="120000"/>
  </r>
  <r>
    <m/>
    <m/>
    <x v="0"/>
    <m/>
    <s v="São José do Norte"/>
    <n v="120000"/>
  </r>
  <r>
    <m/>
    <m/>
    <x v="0"/>
    <m/>
    <s v="São Lourenço do Sul"/>
    <n v="120000"/>
  </r>
  <r>
    <m/>
    <m/>
    <x v="0"/>
    <m/>
    <s v="Tavares"/>
    <n v="120000"/>
  </r>
  <r>
    <m/>
    <m/>
    <x v="0"/>
    <m/>
    <s v="Turuçu"/>
    <n v="120000"/>
  </r>
  <r>
    <s v="Sul"/>
    <s v="Secretaria de Desenvolvimento Social - SEDES"/>
    <x v="1"/>
    <s v="3 - Combate à Fome, compra da agricultura familiar com doação simultânea para as famílias em situação de vulnerabilidade."/>
    <s v="Canguçu"/>
    <n v="85714.28571428571"/>
  </r>
  <r>
    <m/>
    <m/>
    <x v="1"/>
    <m/>
    <s v="Cerrito"/>
    <n v="85714.28571428571"/>
  </r>
  <r>
    <m/>
    <m/>
    <x v="1"/>
    <m/>
    <s v="Morro Redondo"/>
    <n v="85714.28571428571"/>
  </r>
  <r>
    <m/>
    <m/>
    <x v="1"/>
    <m/>
    <s v="Pedro Osório"/>
    <n v="85714.28571428571"/>
  </r>
  <r>
    <m/>
    <m/>
    <x v="1"/>
    <m/>
    <s v="Santa Vitória do Palmar"/>
    <n v="85714.28571428571"/>
  </r>
  <r>
    <m/>
    <m/>
    <x v="1"/>
    <m/>
    <s v="São Lourenço do Sul"/>
    <n v="85714.28571428571"/>
  </r>
  <r>
    <m/>
    <m/>
    <x v="1"/>
    <m/>
    <s v="Turuçu"/>
    <n v="85714.28571428571"/>
  </r>
  <r>
    <s v="Vale do Caí"/>
    <s v="Secretaria de Turismo  - SETUR"/>
    <x v="6"/>
    <s v="2 - Revitalização e Modernização de Espaços Turísticos e Culturais Públicos."/>
    <s v="Alto Feliz"/>
    <n v="108270.67684210527"/>
  </r>
  <r>
    <m/>
    <m/>
    <x v="6"/>
    <m/>
    <s v="Barão"/>
    <n v="108270.67684210527"/>
  </r>
  <r>
    <m/>
    <m/>
    <x v="6"/>
    <m/>
    <s v="Bom Princípio"/>
    <n v="108270.67684210527"/>
  </r>
  <r>
    <m/>
    <m/>
    <x v="6"/>
    <m/>
    <s v="Brochier"/>
    <n v="108270.67684210527"/>
  </r>
  <r>
    <m/>
    <m/>
    <x v="6"/>
    <m/>
    <s v="Capela de Santana"/>
    <n v="108270.67684210527"/>
  </r>
  <r>
    <m/>
    <m/>
    <x v="6"/>
    <m/>
    <s v="Feliz"/>
    <n v="108270.67684210527"/>
  </r>
  <r>
    <m/>
    <m/>
    <x v="6"/>
    <m/>
    <s v="Harmonia"/>
    <n v="108270.67684210527"/>
  </r>
  <r>
    <m/>
    <m/>
    <x v="6"/>
    <m/>
    <s v="Linha Nova"/>
    <n v="108270.67684210527"/>
  </r>
  <r>
    <m/>
    <m/>
    <x v="6"/>
    <m/>
    <s v="Maratá"/>
    <n v="108270.67684210527"/>
  </r>
  <r>
    <m/>
    <m/>
    <x v="6"/>
    <m/>
    <s v="Montenegro"/>
    <n v="108270.67684210527"/>
  </r>
  <r>
    <m/>
    <m/>
    <x v="6"/>
    <m/>
    <s v="Pareci Novo"/>
    <n v="108270.67684210527"/>
  </r>
  <r>
    <m/>
    <m/>
    <x v="6"/>
    <m/>
    <s v="Salvador do Sul"/>
    <n v="108270.67684210527"/>
  </r>
  <r>
    <m/>
    <m/>
    <x v="6"/>
    <m/>
    <s v="São José do Hortêncio"/>
    <n v="108270.67684210527"/>
  </r>
  <r>
    <m/>
    <m/>
    <x v="6"/>
    <m/>
    <s v="São José do Sul"/>
    <n v="108270.67684210527"/>
  </r>
  <r>
    <m/>
    <m/>
    <x v="6"/>
    <m/>
    <s v="São Pedro da Serra"/>
    <n v="108270.67684210527"/>
  </r>
  <r>
    <m/>
    <m/>
    <x v="6"/>
    <m/>
    <s v="São Sebastião do Caí"/>
    <n v="108270.67684210527"/>
  </r>
  <r>
    <m/>
    <m/>
    <x v="6"/>
    <m/>
    <s v="São Vendelino"/>
    <n v="108270.67684210527"/>
  </r>
  <r>
    <m/>
    <m/>
    <x v="6"/>
    <m/>
    <s v="Tupandi"/>
    <n v="108270.67684210527"/>
  </r>
  <r>
    <m/>
    <m/>
    <x v="6"/>
    <m/>
    <s v="Vale Real"/>
    <n v="108270.67684210527"/>
  </r>
  <r>
    <s v="Vale do Rio dos Sinos"/>
    <s v="Secretaria do Meio Ambiente e Infraestrutura - SEMA"/>
    <x v="2"/>
    <s v="4 - Bem estar Animal."/>
    <s v="Araricá"/>
    <n v="79591.837142857141"/>
  </r>
  <r>
    <m/>
    <m/>
    <x v="2"/>
    <m/>
    <s v="Campo Bom"/>
    <n v="79591.837142857141"/>
  </r>
  <r>
    <m/>
    <m/>
    <x v="2"/>
    <m/>
    <s v="Canoas"/>
    <n v="79591.837142857141"/>
  </r>
  <r>
    <m/>
    <m/>
    <x v="2"/>
    <m/>
    <s v="Dois Irmãos"/>
    <n v="79591.837142857141"/>
  </r>
  <r>
    <m/>
    <m/>
    <x v="2"/>
    <m/>
    <s v="Esteio"/>
    <n v="79591.837142857141"/>
  </r>
  <r>
    <m/>
    <m/>
    <x v="2"/>
    <m/>
    <s v="Estância Velha"/>
    <n v="79591.837142857141"/>
  </r>
  <r>
    <m/>
    <m/>
    <x v="2"/>
    <m/>
    <s v="Ivoti"/>
    <n v="79591.837142857141"/>
  </r>
  <r>
    <m/>
    <m/>
    <x v="2"/>
    <m/>
    <s v="Nova Hartz"/>
    <n v="79591.837142857141"/>
  </r>
  <r>
    <m/>
    <m/>
    <x v="2"/>
    <m/>
    <s v="Nova Santa Rita"/>
    <n v="79591.837142857141"/>
  </r>
  <r>
    <m/>
    <m/>
    <x v="2"/>
    <m/>
    <s v="Novo Hamburgo"/>
    <n v="79591.837142857141"/>
  </r>
  <r>
    <m/>
    <m/>
    <x v="2"/>
    <m/>
    <s v="Portão"/>
    <n v="79591.837142857141"/>
  </r>
  <r>
    <m/>
    <m/>
    <x v="2"/>
    <m/>
    <s v="Sapiranga"/>
    <n v="79591.837142857141"/>
  </r>
  <r>
    <m/>
    <m/>
    <x v="2"/>
    <m/>
    <s v="Sapucaia do Sul"/>
    <n v="79591.837142857141"/>
  </r>
  <r>
    <m/>
    <m/>
    <x v="2"/>
    <m/>
    <s v="São Leopoldo"/>
    <n v="79591.837142857141"/>
  </r>
  <r>
    <s v="Vale do Rio dos Sinos"/>
    <s v="Defesa Civil RS - CEDEC-RS"/>
    <x v="5"/>
    <s v="1 - Fortalecimento da Defesa Civil."/>
    <s v="Araricá"/>
    <n v="79591.83642857142"/>
  </r>
  <r>
    <m/>
    <m/>
    <x v="5"/>
    <m/>
    <s v="Campo Bom"/>
    <n v="79591.83642857142"/>
  </r>
  <r>
    <m/>
    <m/>
    <x v="5"/>
    <m/>
    <s v="Canoas"/>
    <n v="79591.83642857142"/>
  </r>
  <r>
    <m/>
    <m/>
    <x v="5"/>
    <m/>
    <s v="Dois Irmãos"/>
    <n v="79591.83642857142"/>
  </r>
  <r>
    <m/>
    <m/>
    <x v="5"/>
    <m/>
    <s v="Esteio"/>
    <n v="79591.83642857142"/>
  </r>
  <r>
    <m/>
    <m/>
    <x v="5"/>
    <m/>
    <s v="Estância Velha"/>
    <n v="79591.83642857142"/>
  </r>
  <r>
    <m/>
    <m/>
    <x v="5"/>
    <m/>
    <s v="Ivoti"/>
    <n v="79591.83642857142"/>
  </r>
  <r>
    <m/>
    <m/>
    <x v="5"/>
    <m/>
    <s v="Nova Hartz"/>
    <n v="79591.83642857142"/>
  </r>
  <r>
    <m/>
    <m/>
    <x v="5"/>
    <m/>
    <s v="Nova Santa Rita"/>
    <n v="79591.83642857142"/>
  </r>
  <r>
    <m/>
    <m/>
    <x v="5"/>
    <m/>
    <s v="Novo Hamburgo"/>
    <n v="79591.83642857142"/>
  </r>
  <r>
    <m/>
    <m/>
    <x v="5"/>
    <m/>
    <s v="Portão"/>
    <n v="79591.83642857142"/>
  </r>
  <r>
    <m/>
    <m/>
    <x v="5"/>
    <m/>
    <s v="Sapiranga"/>
    <n v="79591.83642857142"/>
  </r>
  <r>
    <m/>
    <m/>
    <x v="5"/>
    <m/>
    <s v="Sapucaia do Sul"/>
    <n v="79591.83642857142"/>
  </r>
  <r>
    <m/>
    <m/>
    <x v="5"/>
    <m/>
    <s v="São Leopoldo"/>
    <n v="79591.83642857142"/>
  </r>
  <r>
    <s v="Vale do Rio Pardo"/>
    <s v="Secretaria da Agricultura, Pecuária, Produção Sustentável e Irrigação - SEAPI"/>
    <x v="0"/>
    <s v="3 - Programa Água na Fonte: protegendo nascentes e garantindo água para as famílias."/>
    <s v="Candelária"/>
    <n v="106122.44857142857"/>
  </r>
  <r>
    <m/>
    <m/>
    <x v="0"/>
    <m/>
    <s v="Encruzilhada do Sul"/>
    <n v="106122.44857142857"/>
  </r>
  <r>
    <m/>
    <m/>
    <x v="0"/>
    <m/>
    <s v="Ibarama"/>
    <n v="106122.44857142857"/>
  </r>
  <r>
    <m/>
    <m/>
    <x v="0"/>
    <m/>
    <s v="Pantano Grande"/>
    <n v="106122.44857142857"/>
  </r>
  <r>
    <m/>
    <m/>
    <x v="0"/>
    <m/>
    <s v="Rio Pardo"/>
    <n v="106122.44857142857"/>
  </r>
  <r>
    <m/>
    <m/>
    <x v="0"/>
    <m/>
    <s v="Vale Verde "/>
    <n v="106122.44857142857"/>
  </r>
  <r>
    <m/>
    <m/>
    <x v="0"/>
    <m/>
    <s v="Estrela Velha "/>
    <n v="106122.44857142857"/>
  </r>
  <r>
    <s v="Vale do Rio Pardo"/>
    <s v="Secretaria de Desenvolvimento Rural - SDR"/>
    <x v="4"/>
    <s v="1 - Fortalecer e fomentar a produção e agroindustrialização de alimentos da agricultura familiar do Vale do Rio Pardo."/>
    <s v="Boqueirão do Leão"/>
    <n v="82539.682222222225"/>
  </r>
  <r>
    <m/>
    <m/>
    <x v="4"/>
    <m/>
    <s v="General Câmara "/>
    <n v="82539.682222222225"/>
  </r>
  <r>
    <m/>
    <m/>
    <x v="4"/>
    <m/>
    <s v="Mato Leitão"/>
    <n v="82539.682222222225"/>
  </r>
  <r>
    <m/>
    <m/>
    <x v="4"/>
    <m/>
    <s v="Passo do Sobrado"/>
    <n v="82539.682222222225"/>
  </r>
  <r>
    <m/>
    <m/>
    <x v="4"/>
    <m/>
    <s v="Santa Cruz do Sul"/>
    <n v="82539.682222222225"/>
  </r>
  <r>
    <m/>
    <m/>
    <x v="4"/>
    <m/>
    <s v="Segredo"/>
    <n v="82539.682222222225"/>
  </r>
  <r>
    <m/>
    <m/>
    <x v="4"/>
    <m/>
    <s v="Sobradinho"/>
    <n v="82539.682222222225"/>
  </r>
  <r>
    <m/>
    <m/>
    <x v="4"/>
    <m/>
    <s v="Venâncio Aires"/>
    <n v="82539.682222222225"/>
  </r>
  <r>
    <m/>
    <m/>
    <x v="4"/>
    <m/>
    <s v="Vera Cruz "/>
    <n v="82539.682222222225"/>
  </r>
  <r>
    <s v="Vale do Rio Pardo"/>
    <s v="Secretaria de Desenvolvimento Rural - SDR"/>
    <x v="4"/>
    <s v="2 - Raízes do Futuro: Juventude Rural, Sucessão Familiar e Oportunidades no Campo."/>
    <s v="Herveiras"/>
    <n v="106122.44857142857"/>
  </r>
  <r>
    <m/>
    <m/>
    <x v="4"/>
    <m/>
    <s v="Sinimbu"/>
    <n v="106122.44857142857"/>
  </r>
  <r>
    <m/>
    <m/>
    <x v="4"/>
    <m/>
    <s v="Tunas"/>
    <n v="106122.44857142857"/>
  </r>
  <r>
    <m/>
    <m/>
    <x v="4"/>
    <m/>
    <s v="Vale do Sol "/>
    <n v="106122.44857142857"/>
  </r>
  <r>
    <m/>
    <m/>
    <x v="4"/>
    <m/>
    <s v="Lagoa Bonita do Sul "/>
    <n v="106122.44857142857"/>
  </r>
  <r>
    <m/>
    <m/>
    <x v="4"/>
    <m/>
    <s v="Arroio do Tigre"/>
    <n v="106122.44857142857"/>
  </r>
  <r>
    <m/>
    <m/>
    <x v="4"/>
    <m/>
    <s v="Passa Sete "/>
    <n v="106122.44857142857"/>
  </r>
  <r>
    <s v="Vale do Taquari"/>
    <s v="Secretaria de Desenvolvimento Rural - SDR"/>
    <x v="4"/>
    <s v="4 - Promoção de Cadeias Agropecuárias Alternativas para o Fortalecimento da Agricultura Familiar e das Pequenas Propriedades Rurais."/>
    <s v="Arroio do Meio"/>
    <n v="113142.857"/>
  </r>
  <r>
    <m/>
    <m/>
    <x v="4"/>
    <m/>
    <s v="Coqueiro Baixo"/>
    <n v="113142.857"/>
  </r>
  <r>
    <m/>
    <m/>
    <x v="4"/>
    <m/>
    <s v="Doutor Ricardo"/>
    <n v="113142.857"/>
  </r>
  <r>
    <m/>
    <m/>
    <x v="4"/>
    <m/>
    <s v="Estrela"/>
    <n v="113142.857"/>
  </r>
  <r>
    <m/>
    <m/>
    <x v="4"/>
    <m/>
    <s v="Imigrante"/>
    <n v="113142.857"/>
  </r>
  <r>
    <m/>
    <m/>
    <x v="4"/>
    <m/>
    <s v="Marques de Souza"/>
    <n v="113142.857"/>
  </r>
  <r>
    <m/>
    <m/>
    <x v="4"/>
    <m/>
    <s v="Nova Bréscia"/>
    <n v="113142.857"/>
  </r>
  <r>
    <m/>
    <m/>
    <x v="4"/>
    <m/>
    <s v="Pouso Novo"/>
    <n v="113142.857"/>
  </r>
  <r>
    <m/>
    <m/>
    <x v="4"/>
    <m/>
    <s v="Progresso"/>
    <n v="113142.857"/>
  </r>
  <r>
    <m/>
    <m/>
    <x v="4"/>
    <m/>
    <s v="Travesseiro"/>
    <n v="113142.857"/>
  </r>
  <r>
    <s v="Vale do Taquari"/>
    <s v="Secretaria de Turismo  - SETUR"/>
    <x v="6"/>
    <s v="2 - Criação da Rota das Agroindústrias &quot;Sabores, Cultura e Natureza&quot;: Integração entre Cultura, Meio Ambiente e Turismo."/>
    <s v="PROJETO REGIONAL"/>
    <n v="925714.29"/>
  </r>
  <r>
    <s v="Metropolitano Delta do Jacuí"/>
    <s v="Defesa Civil RS - CEDEC-RS"/>
    <x v="5"/>
    <s v="1 - Reaparelhamento da Defesa Civil"/>
    <s v="Glorinha"/>
    <n v="534857.14400000009"/>
  </r>
  <r>
    <m/>
    <m/>
    <x v="5"/>
    <m/>
    <s v="Santo Antônio da Patrulha"/>
    <n v="468000.00099999999"/>
  </r>
  <r>
    <m/>
    <m/>
    <x v="5"/>
    <m/>
    <s v="Triunfo"/>
    <n v="334285.71500000003"/>
  </r>
  <r>
    <s v="Metropolitano Delta do Jacuí"/>
    <s v="Secretaria de Desenvolvimento Rural - SDR"/>
    <x v="4"/>
    <s v="2 - Fortalecimento da Agricultura Familiar com Equipamentos Agrícolas e capacitações."/>
    <s v="Glorinha"/>
    <n v="356571.42800000001"/>
  </r>
  <r>
    <m/>
    <m/>
    <x v="4"/>
    <m/>
    <s v="Santo Antônio da Patrulha"/>
    <n v="311999.99949999998"/>
  </r>
  <r>
    <m/>
    <m/>
    <x v="4"/>
    <m/>
    <s v="Triunfo"/>
    <n v="222857.14249999999"/>
  </r>
  <r>
    <s v="Alto da Serra do Botucaraí"/>
    <s v="Secretaria da Agricultura, Pecuária, Produção Sustentável e Irrigação - SEAPI"/>
    <x v="0"/>
    <s v="3 - Melhorias das Estradas Vicinais rurais, aproveitamento de recursos hídricos e aquisição de equipamentos, maquinários e veículos."/>
    <s v="Alto Alegre"/>
    <n v="89142.856999999989"/>
  </r>
  <r>
    <m/>
    <m/>
    <x v="0"/>
    <m/>
    <s v="Campos Borges"/>
    <n v="89142.856999999989"/>
  </r>
  <r>
    <m/>
    <m/>
    <x v="0"/>
    <m/>
    <s v="Espumoso"/>
    <n v="89142.856999999989"/>
  </r>
  <r>
    <m/>
    <m/>
    <x v="0"/>
    <m/>
    <s v="Gramado Xavier"/>
    <n v="89142.856999999989"/>
  </r>
  <r>
    <m/>
    <m/>
    <x v="0"/>
    <m/>
    <s v="Ibirapuitã"/>
    <n v="89142.856999999989"/>
  </r>
  <r>
    <m/>
    <m/>
    <x v="0"/>
    <m/>
    <s v="Jacuizinho"/>
    <n v="89142.856999999989"/>
  </r>
  <r>
    <m/>
    <m/>
    <x v="0"/>
    <m/>
    <s v="Lagoão"/>
    <n v="89142.856999999989"/>
  </r>
  <r>
    <m/>
    <m/>
    <x v="0"/>
    <m/>
    <s v="Mormaço"/>
    <n v="89142.856999999989"/>
  </r>
  <r>
    <m/>
    <m/>
    <x v="0"/>
    <m/>
    <s v="Soledade"/>
    <n v="89142.856999999989"/>
  </r>
  <r>
    <m/>
    <m/>
    <x v="0"/>
    <m/>
    <s v="Tio Hugo"/>
    <n v="89142.856999999989"/>
  </r>
  <r>
    <s v="Alto da Serra do Botucaraí"/>
    <s v="Secretaria de Desenvolvimento Rural - SDR"/>
    <x v="4"/>
    <s v="2 - Fortalecer a Agroindústria familiar e os APLS de agroindústrias e/ou aquisição de equipamentos agrícolas, maquinários, veículos de carga locomoção, auxílio nas agroindústrias e ações assistenciais."/>
    <s v="Barros Cassal"/>
    <n v="83571.427500000005"/>
  </r>
  <r>
    <m/>
    <m/>
    <x v="4"/>
    <m/>
    <s v="Espumoso"/>
    <n v="83571.427500000005"/>
  </r>
  <r>
    <m/>
    <m/>
    <x v="4"/>
    <m/>
    <s v="Fontoura Xavier"/>
    <n v="83571.427500000005"/>
  </r>
  <r>
    <m/>
    <m/>
    <x v="4"/>
    <m/>
    <s v="Gramado Xavier"/>
    <n v="83571.427500000005"/>
  </r>
  <r>
    <m/>
    <m/>
    <x v="4"/>
    <m/>
    <s v="Itapuca"/>
    <n v="83571.427500000005"/>
  </r>
  <r>
    <m/>
    <m/>
    <x v="4"/>
    <m/>
    <s v="Mormaço"/>
    <n v="83571.427500000005"/>
  </r>
  <r>
    <m/>
    <m/>
    <x v="4"/>
    <m/>
    <s v="São José do Herval"/>
    <n v="83571.427500000005"/>
  </r>
  <r>
    <m/>
    <m/>
    <x v="4"/>
    <m/>
    <s v="Victor Graeff"/>
    <n v="83571.427500000005"/>
  </r>
  <r>
    <s v="Alto da Serra do Botucaraí"/>
    <s v="Defesa Civil RS - CEDEC-RS"/>
    <x v="5"/>
    <s v="1 - Aparelhamento e Fortalecimento da estrutura operacional da Defesa Civil municipal."/>
    <s v="Campos Borges"/>
    <n v="334285.71500000003"/>
  </r>
  <r>
    <m/>
    <m/>
    <x v="5"/>
    <m/>
    <s v="Nicolau Vergueiro"/>
    <n v="334285.71500000003"/>
  </r>
  <r>
    <s v="Jacuí Centro"/>
    <s v="Secretaria de Desenvolvimento Rural - SDR"/>
    <x v="4"/>
    <s v="3 - Aquisição de veículos pelos municípios do Corede para o fomento da Agricultura Familiar."/>
    <s v="Cachoeira do Sul"/>
    <n v="171428.57142857142"/>
  </r>
  <r>
    <m/>
    <m/>
    <x v="4"/>
    <m/>
    <s v="Cerro Branco"/>
    <n v="171428.57142857142"/>
  </r>
  <r>
    <m/>
    <m/>
    <x v="4"/>
    <m/>
    <s v="Novo Cabrais"/>
    <n v="171428.57142857142"/>
  </r>
  <r>
    <m/>
    <m/>
    <x v="4"/>
    <m/>
    <s v="Paraíso do Sul"/>
    <n v="171428.57142857142"/>
  </r>
  <r>
    <m/>
    <m/>
    <x v="4"/>
    <m/>
    <s v="Restinga Sêca"/>
    <n v="171428.57142857142"/>
  </r>
  <r>
    <m/>
    <m/>
    <x v="4"/>
    <m/>
    <s v="São Sepé"/>
    <n v="171428.57142857142"/>
  </r>
  <r>
    <m/>
    <m/>
    <x v="4"/>
    <m/>
    <s v="Vila Nova do Sul"/>
    <n v="171428.57142857142"/>
  </r>
  <r>
    <s v="Jacuí Centro"/>
    <s v="Secretaria do Esporte e Lazer  - SEL"/>
    <x v="3"/>
    <s v="4 - Construção, ampliação e/ou construção de espaços públicos destinados ao esporte, lazer e convivência comunitária."/>
    <s v="Cachoeira do Sul"/>
    <n v="171428.57142857142"/>
  </r>
  <r>
    <m/>
    <m/>
    <x v="3"/>
    <m/>
    <s v="Cerro Branco"/>
    <n v="171428.57142857142"/>
  </r>
  <r>
    <m/>
    <m/>
    <x v="3"/>
    <m/>
    <s v="Novo Cabrais"/>
    <n v="171428.57142857142"/>
  </r>
  <r>
    <m/>
    <m/>
    <x v="3"/>
    <m/>
    <s v="Paraíso do Sul"/>
    <n v="171428.57142857142"/>
  </r>
  <r>
    <m/>
    <m/>
    <x v="3"/>
    <m/>
    <s v="Restinga Sêca"/>
    <n v="171428.57142857142"/>
  </r>
  <r>
    <m/>
    <m/>
    <x v="3"/>
    <m/>
    <s v="São Sepé"/>
    <n v="171428.57142857142"/>
  </r>
  <r>
    <m/>
    <m/>
    <x v="3"/>
    <m/>
    <s v="Vila Nova do Sul"/>
    <n v="171428.57142857142"/>
  </r>
  <r>
    <s v="Campos de Cima da Serra"/>
    <s v="Secretaria de Inovação, Ciência e Tecnologia - SICT"/>
    <x v="10"/>
    <s v="1 - Projeto Interdisciplinar: ensino Pesquisa e extensão da unidade da UERGS em Vacaria."/>
    <s v="PROJETO REGIONAL - UERGS"/>
    <n v="1200000"/>
  </r>
  <r>
    <s v="Campos de Cima da Serra"/>
    <s v="Secretaria do Esporte e Lazer  - SEL"/>
    <x v="3"/>
    <s v="3 - Conclusão de Estádio Municipal e Pista Atlética; Reforma do Piso do Ginásio de esportes do Bairro Vitória."/>
    <s v="André da Rocha"/>
    <n v="120000"/>
  </r>
  <r>
    <m/>
    <m/>
    <x v="3"/>
    <m/>
    <s v="Bom Jesus"/>
    <n v="120000"/>
  </r>
  <r>
    <m/>
    <m/>
    <x v="3"/>
    <m/>
    <s v="Campestre da Serra"/>
    <n v="120000"/>
  </r>
  <r>
    <m/>
    <m/>
    <x v="3"/>
    <m/>
    <s v="Esmeralda"/>
    <n v="120000"/>
  </r>
  <r>
    <m/>
    <m/>
    <x v="3"/>
    <m/>
    <s v="Ipê"/>
    <n v="120000"/>
  </r>
  <r>
    <m/>
    <m/>
    <x v="3"/>
    <m/>
    <s v="Monte Alegre dos Campos"/>
    <n v="120000"/>
  </r>
  <r>
    <m/>
    <m/>
    <x v="3"/>
    <m/>
    <s v="Muitos Capões"/>
    <n v="120000"/>
  </r>
  <r>
    <m/>
    <m/>
    <x v="3"/>
    <m/>
    <s v="Pinhal da Serra"/>
    <n v="120000"/>
  </r>
  <r>
    <m/>
    <m/>
    <x v="3"/>
    <m/>
    <s v="São José dos Ausentes"/>
    <n v="120000"/>
  </r>
  <r>
    <m/>
    <m/>
    <x v="3"/>
    <m/>
    <s v="Vacaria"/>
    <n v="120000"/>
  </r>
  <r>
    <s v="Rio da Várzea"/>
    <s v="Secretaria do Esporte e Lazer  - SEL"/>
    <x v="3"/>
    <s v="1 - Reestruturação, reforma e construção de centros esportivos e áreas de lazer Municipais."/>
    <s v="Barra Funda"/>
    <n v="83719.820000000007"/>
  </r>
  <r>
    <m/>
    <m/>
    <x v="3"/>
    <m/>
    <s v="Cerro Grande"/>
    <n v="4857.95"/>
  </r>
  <r>
    <m/>
    <m/>
    <x v="3"/>
    <m/>
    <s v="Chapada"/>
    <n v="167276.06"/>
  </r>
  <r>
    <m/>
    <m/>
    <x v="3"/>
    <m/>
    <s v="Constantina"/>
    <n v="72060.800000000003"/>
  </r>
  <r>
    <m/>
    <m/>
    <x v="3"/>
    <m/>
    <s v="Engenho Velho"/>
    <n v="49228.57"/>
  </r>
  <r>
    <m/>
    <m/>
    <x v="3"/>
    <m/>
    <s v="Liberato Salzano"/>
    <n v="78861.89"/>
  </r>
  <r>
    <m/>
    <m/>
    <x v="3"/>
    <m/>
    <s v="Nova Boa Vista"/>
    <n v="67688.679999999993"/>
  </r>
  <r>
    <m/>
    <m/>
    <x v="3"/>
    <m/>
    <s v="Novo Barreiro"/>
    <n v="96836.2"/>
  </r>
  <r>
    <m/>
    <m/>
    <x v="3"/>
    <m/>
    <s v="Novo Xingu"/>
    <n v="41455.9"/>
  </r>
  <r>
    <m/>
    <m/>
    <x v="3"/>
    <m/>
    <s v="Palmeira das Missões"/>
    <n v="39026.94"/>
  </r>
  <r>
    <m/>
    <m/>
    <x v="3"/>
    <m/>
    <s v="Ronda Alta"/>
    <n v="57487.040000000001"/>
  </r>
  <r>
    <m/>
    <m/>
    <x v="3"/>
    <m/>
    <s v="Sagrada Família"/>
    <n v="25910.55"/>
  </r>
  <r>
    <m/>
    <m/>
    <x v="3"/>
    <m/>
    <s v="Sarandi"/>
    <n v="262327.75"/>
  </r>
  <r>
    <m/>
    <m/>
    <x v="3"/>
    <m/>
    <s v="São José das Missões"/>
    <n v="92464.07"/>
  </r>
  <r>
    <m/>
    <m/>
    <x v="3"/>
    <m/>
    <s v="São Pedro das Missões"/>
    <n v="25910.560000000001"/>
  </r>
  <r>
    <s v="Rio da Várzea"/>
    <s v="Secretaria de Desenvolvimento Social - SEDES"/>
    <x v="1"/>
    <s v="2 - Fortalecimento da proteção e garantia dos direitos das pessoas idosas, promoção do envelhecimento ativo e saudável, possibilitando equipar espaços físicos e locais adequados para o atendimento aos idosos."/>
    <s v="Barra Funda"/>
    <n v="8546.77"/>
  </r>
  <r>
    <m/>
    <m/>
    <x v="1"/>
    <m/>
    <s v="Boa Vista das Missões"/>
    <n v="103671.45"/>
  </r>
  <r>
    <m/>
    <m/>
    <x v="1"/>
    <m/>
    <s v="Cerro Grande"/>
    <n v="27890.05"/>
  </r>
  <r>
    <m/>
    <m/>
    <x v="1"/>
    <m/>
    <s v="Chapada"/>
    <n v="14814.41"/>
  </r>
  <r>
    <m/>
    <m/>
    <x v="1"/>
    <m/>
    <s v="Constantina"/>
    <n v="21651.83"/>
  </r>
  <r>
    <m/>
    <m/>
    <x v="1"/>
    <m/>
    <s v="Engenho Velho"/>
    <n v="7407.2"/>
  </r>
  <r>
    <m/>
    <m/>
    <x v="1"/>
    <m/>
    <s v="Jaboticaba"/>
    <n v="362353.82"/>
  </r>
  <r>
    <m/>
    <m/>
    <x v="1"/>
    <m/>
    <s v="Lageado do Bugre"/>
    <n v="35297.25"/>
  </r>
  <r>
    <m/>
    <m/>
    <x v="1"/>
    <m/>
    <s v="Nova Boa Vista"/>
    <n v="6837.42"/>
  </r>
  <r>
    <m/>
    <m/>
    <x v="1"/>
    <m/>
    <s v="Novo Barreiro"/>
    <n v="4558.28"/>
  </r>
  <r>
    <m/>
    <m/>
    <x v="1"/>
    <m/>
    <s v="Palmeira das Missões"/>
    <n v="25640.32"/>
  </r>
  <r>
    <m/>
    <m/>
    <x v="1"/>
    <m/>
    <s v="Ronda Alta"/>
    <n v="3988.49"/>
  </r>
  <r>
    <m/>
    <m/>
    <x v="1"/>
    <m/>
    <s v="Sagrada Família"/>
    <n v="9116.56"/>
  </r>
  <r>
    <m/>
    <m/>
    <x v="1"/>
    <m/>
    <s v="Sarandi"/>
    <n v="30169.19"/>
  </r>
  <r>
    <m/>
    <m/>
    <x v="1"/>
    <m/>
    <s v="São Pedro das Missões"/>
    <n v="5697.85"/>
  </r>
  <r>
    <m/>
    <m/>
    <x v="1"/>
    <m/>
    <s v="Três Palmeiras"/>
    <n v="52960.62"/>
  </r>
  <r>
    <s v="Vale do Jaguarí"/>
    <s v="Defesa Civil RS - CEDEC-RS"/>
    <x v="5"/>
    <s v="3 - Aparelhamento para Defesa Civil."/>
    <s v="Cacequi"/>
    <n v="99047.618888888886"/>
  </r>
  <r>
    <m/>
    <m/>
    <x v="5"/>
    <m/>
    <s v="Capão do Cipó"/>
    <n v="99047.618888888886"/>
  </r>
  <r>
    <m/>
    <m/>
    <x v="5"/>
    <m/>
    <s v="Jaguari"/>
    <n v="99047.618888888886"/>
  </r>
  <r>
    <m/>
    <m/>
    <x v="5"/>
    <m/>
    <s v="Mata"/>
    <n v="99047.618888888886"/>
  </r>
  <r>
    <m/>
    <m/>
    <x v="5"/>
    <m/>
    <s v="Nova Esperança do Sul"/>
    <n v="99047.618888888886"/>
  </r>
  <r>
    <m/>
    <m/>
    <x v="5"/>
    <m/>
    <s v="Santiago"/>
    <n v="99047.618888888886"/>
  </r>
  <r>
    <m/>
    <m/>
    <x v="5"/>
    <m/>
    <s v="São Francisco de Assis"/>
    <n v="99047.618888888886"/>
  </r>
  <r>
    <m/>
    <m/>
    <x v="5"/>
    <m/>
    <s v="São Vicente do Sul"/>
    <n v="99047.618888888886"/>
  </r>
  <r>
    <m/>
    <m/>
    <x v="5"/>
    <m/>
    <s v="Unistalda"/>
    <n v="99047.618888888886"/>
  </r>
  <r>
    <s v="Vale do Jaguarí"/>
    <s v="Secretaria de Desenvolvimento Social - SEDES"/>
    <x v="1"/>
    <s v="1 - URI SANTIAGO Inclusão Digital 60+ Capacitação Tecnológica e Segurança Digital para idosos do Vale do Jaguari."/>
    <s v="PROJETO REGIONAL - URI"/>
    <n v="668571.43000000005"/>
  </r>
  <r>
    <s v="Vale do Jaguarí"/>
    <s v="Secretaria de Desenvolvimento Rural - SDR"/>
    <x v="4"/>
    <s v="4 - Aquisição de Veículos para a prestação de serviços de ATERS para as famílias rurais e agroindústrias familiares do Vale do Jaguari."/>
    <s v="Cacequi"/>
    <n v="74285.714444444457"/>
  </r>
  <r>
    <m/>
    <m/>
    <x v="4"/>
    <m/>
    <s v="Capão do Cipó"/>
    <n v="74285.714444444457"/>
  </r>
  <r>
    <m/>
    <m/>
    <x v="4"/>
    <m/>
    <s v="Jaguari"/>
    <n v="74285.714444444457"/>
  </r>
  <r>
    <m/>
    <m/>
    <x v="4"/>
    <m/>
    <s v="Mata"/>
    <n v="74285.714444444457"/>
  </r>
  <r>
    <m/>
    <m/>
    <x v="4"/>
    <m/>
    <s v="Nova Esperança do Sul"/>
    <n v="74285.714444444457"/>
  </r>
  <r>
    <m/>
    <m/>
    <x v="4"/>
    <m/>
    <s v="Santiago"/>
    <n v="74285.714444444457"/>
  </r>
  <r>
    <m/>
    <m/>
    <x v="4"/>
    <m/>
    <s v="São Francisco de Assis"/>
    <n v="74285.714444444457"/>
  </r>
  <r>
    <m/>
    <m/>
    <x v="4"/>
    <m/>
    <s v="São Vicente do Sul"/>
    <n v="74285.714444444457"/>
  </r>
  <r>
    <m/>
    <m/>
    <x v="4"/>
    <m/>
    <s v="Unistalda"/>
    <n v="74285.714444444457"/>
  </r>
  <r>
    <s v="Celeiro"/>
    <s v="Secretaria de Justiça, Cidadania e Direitos Humanos - SJCDH"/>
    <x v="9"/>
    <s v="1 - Constelação Expressiva APAES - Regional"/>
    <s v="PROJETO REGIONAL - APAE"/>
    <n v="1234285.72"/>
  </r>
  <r>
    <s v="Celeiro"/>
    <s v="Secretaria da Agricultura, Pecuária, Produção Sustentável e Irrigação - SEAPI"/>
    <x v="0"/>
    <s v="4 - Programa de recuperação de solo. (OBS.: Definição do COREDE cfe Ata do Ranking dos municipios - Final de Setembro)"/>
    <s v="Barra do Guarita"/>
    <n v="39183.673333333332"/>
  </r>
  <r>
    <m/>
    <m/>
    <x v="0"/>
    <m/>
    <s v="Bom Progresso"/>
    <n v="39183.673333333332"/>
  </r>
  <r>
    <m/>
    <m/>
    <x v="0"/>
    <m/>
    <s v="Braga"/>
    <n v="39183.673333333332"/>
  </r>
  <r>
    <m/>
    <m/>
    <x v="0"/>
    <m/>
    <s v="Campo Novo"/>
    <n v="39183.673333333332"/>
  </r>
  <r>
    <m/>
    <m/>
    <x v="0"/>
    <m/>
    <s v="Chiapetta"/>
    <n v="39183.673333333332"/>
  </r>
  <r>
    <m/>
    <m/>
    <x v="0"/>
    <m/>
    <s v="Coronel Bicaco"/>
    <n v="39183.673333333332"/>
  </r>
  <r>
    <m/>
    <m/>
    <x v="0"/>
    <m/>
    <s v="Crissiumal"/>
    <n v="39183.673333333332"/>
  </r>
  <r>
    <m/>
    <m/>
    <x v="0"/>
    <m/>
    <s v="Derrubadas"/>
    <n v="39183.673333333332"/>
  </r>
  <r>
    <m/>
    <m/>
    <x v="0"/>
    <m/>
    <s v="Esperança do Sul"/>
    <n v="39183.673333333332"/>
  </r>
  <r>
    <m/>
    <m/>
    <x v="0"/>
    <m/>
    <s v="Humaitá"/>
    <n v="39183.673333333332"/>
  </r>
  <r>
    <m/>
    <m/>
    <x v="0"/>
    <m/>
    <s v="Inhacorá"/>
    <n v="39183.673333333332"/>
  </r>
  <r>
    <m/>
    <m/>
    <x v="0"/>
    <m/>
    <s v="Miraguaí"/>
    <n v="39183.673333333332"/>
  </r>
  <r>
    <m/>
    <m/>
    <x v="0"/>
    <m/>
    <s v="Redentora"/>
    <n v="39183.673333333332"/>
  </r>
  <r>
    <m/>
    <m/>
    <x v="0"/>
    <m/>
    <s v="Santo Augusto"/>
    <n v="39183.673333333332"/>
  </r>
  <r>
    <m/>
    <m/>
    <x v="0"/>
    <m/>
    <s v="Sede Nova"/>
    <n v="39183.673333333332"/>
  </r>
  <r>
    <m/>
    <m/>
    <x v="0"/>
    <m/>
    <s v="São Martinho"/>
    <n v="39183.673333333332"/>
  </r>
  <r>
    <m/>
    <m/>
    <x v="0"/>
    <m/>
    <s v="São Valério do Sul"/>
    <n v="39183.673333333332"/>
  </r>
  <r>
    <m/>
    <m/>
    <x v="0"/>
    <m/>
    <s v="Tenente Portela"/>
    <n v="39183.673333333332"/>
  </r>
  <r>
    <m/>
    <m/>
    <x v="0"/>
    <m/>
    <s v="Tiradentes do Sul"/>
    <n v="39183.673333333332"/>
  </r>
  <r>
    <m/>
    <m/>
    <x v="0"/>
    <m/>
    <s v="Três Passos"/>
    <n v="39183.673333333332"/>
  </r>
  <r>
    <m/>
    <m/>
    <x v="0"/>
    <m/>
    <s v="Vista Gaúcha"/>
    <n v="39183.67333333333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47" applyNumberFormats="0" applyBorderFormats="0" applyFontFormats="0" applyPatternFormats="0" applyAlignmentFormats="0" applyWidthHeightFormats="1" dataCaption="Valores" updatedVersion="3" minRefreshableVersion="3" showCalcMbrs="0" useAutoFormatting="1" itemPrintTitles="1" createdVersion="3" indent="0" outline="1" outlineData="1" multipleFieldFilters="0">
  <location ref="A3:C16" firstHeaderRow="1" firstDataRow="2" firstDataCol="1"/>
  <pivotFields count="6">
    <pivotField showAll="0"/>
    <pivotField showAll="0"/>
    <pivotField axis="axisRow" dataField="1" showAll="0">
      <items count="12">
        <item x="5"/>
        <item x="4"/>
        <item x="0"/>
        <item x="1"/>
        <item x="7"/>
        <item x="3"/>
        <item x="2"/>
        <item x="6"/>
        <item x="10"/>
        <item x="9"/>
        <item x="8"/>
        <item t="default"/>
      </items>
    </pivotField>
    <pivotField showAll="0"/>
    <pivotField showAll="0"/>
    <pivotField dataField="1" showAll="0"/>
  </pivotFields>
  <rowFields count="1">
    <field x="2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2">
    <i>
      <x/>
    </i>
    <i i="1">
      <x v="1"/>
    </i>
  </colItems>
  <dataFields count="2">
    <dataField name="Contar de ÓRGÃO" fld="2" subtotal="count" baseField="0" baseItem="0"/>
    <dataField name="Soma de VALOR REPASSE (R$)" fld="5" baseField="0" baseItem="0" numFmtId="4"/>
  </dataFields>
  <formats count="3">
    <format dxfId="2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">
      <pivotArea type="topRight" dataOnly="0" labelOnly="1" outline="0" fieldPosition="0"/>
    </format>
    <format dxfId="0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8"/>
  <sheetViews>
    <sheetView tabSelected="1" zoomScaleNormal="100" workbookViewId="0">
      <pane xSplit="1" topLeftCell="B1" activePane="topRight" state="frozen"/>
      <selection pane="topRight" activeCell="H13" sqref="H13"/>
    </sheetView>
  </sheetViews>
  <sheetFormatPr defaultRowHeight="15"/>
  <cols>
    <col min="1" max="1" width="29" style="1" customWidth="1"/>
    <col min="2" max="2" width="30.85546875" style="2" customWidth="1"/>
    <col min="3" max="3" width="16.5703125" style="21" customWidth="1"/>
    <col min="4" max="4" width="50.7109375" style="15" customWidth="1"/>
    <col min="5" max="5" width="32.85546875" style="19" customWidth="1"/>
    <col min="6" max="6" width="22" style="3" customWidth="1"/>
    <col min="7" max="16384" width="9.140625" style="4"/>
  </cols>
  <sheetData>
    <row r="1" spans="1:6" ht="15" customHeight="1">
      <c r="A1" s="294" t="s">
        <v>34</v>
      </c>
      <c r="B1" s="294"/>
      <c r="C1" s="294"/>
      <c r="D1" s="294"/>
      <c r="E1" s="294"/>
      <c r="F1" s="294"/>
    </row>
    <row r="2" spans="1:6" ht="15" customHeight="1">
      <c r="A2" s="294"/>
      <c r="B2" s="294"/>
      <c r="C2" s="294"/>
      <c r="D2" s="294"/>
      <c r="E2" s="294"/>
      <c r="F2" s="294"/>
    </row>
    <row r="3" spans="1:6" ht="15" customHeight="1">
      <c r="A3" s="294"/>
      <c r="B3" s="294"/>
      <c r="C3" s="294"/>
      <c r="D3" s="294"/>
      <c r="E3" s="294"/>
      <c r="F3" s="294"/>
    </row>
    <row r="4" spans="1:6" ht="15" customHeight="1">
      <c r="A4" s="294"/>
      <c r="B4" s="294"/>
      <c r="C4" s="294"/>
      <c r="D4" s="294"/>
      <c r="E4" s="294"/>
      <c r="F4" s="294"/>
    </row>
    <row r="5" spans="1:6" ht="15.75" customHeight="1">
      <c r="A5" s="294"/>
      <c r="B5" s="294"/>
      <c r="C5" s="294"/>
      <c r="D5" s="294"/>
      <c r="E5" s="294"/>
      <c r="F5" s="294"/>
    </row>
    <row r="6" spans="1:6" s="295" customFormat="1" ht="5.0999999999999996" customHeight="1" thickBot="1">
      <c r="A6" s="296"/>
      <c r="B6" s="296"/>
      <c r="C6" s="296"/>
      <c r="D6" s="296"/>
      <c r="E6" s="296"/>
      <c r="F6" s="296"/>
    </row>
    <row r="7" spans="1:6" s="5" customFormat="1" ht="35.1" customHeight="1" thickBot="1">
      <c r="A7" s="26" t="s">
        <v>0</v>
      </c>
      <c r="B7" s="27" t="s">
        <v>1</v>
      </c>
      <c r="C7" s="70" t="s">
        <v>2</v>
      </c>
      <c r="D7" s="28" t="s">
        <v>369</v>
      </c>
      <c r="E7" s="28" t="s">
        <v>3</v>
      </c>
      <c r="F7" s="297" t="s">
        <v>4</v>
      </c>
    </row>
    <row r="8" spans="1:6" s="5" customFormat="1" ht="35.1" customHeight="1">
      <c r="A8" s="276" t="s">
        <v>5</v>
      </c>
      <c r="B8" s="279" t="s">
        <v>35</v>
      </c>
      <c r="C8" s="71" t="s">
        <v>36</v>
      </c>
      <c r="D8" s="209" t="s">
        <v>37</v>
      </c>
      <c r="E8" s="33" t="s">
        <v>38</v>
      </c>
      <c r="F8" s="298">
        <f>(1028571.43/5)</f>
        <v>205714.28600000002</v>
      </c>
    </row>
    <row r="9" spans="1:6" s="5" customFormat="1" ht="35.1" customHeight="1">
      <c r="A9" s="277"/>
      <c r="B9" s="280"/>
      <c r="C9" s="72" t="s">
        <v>36</v>
      </c>
      <c r="D9" s="210"/>
      <c r="E9" s="32" t="s">
        <v>39</v>
      </c>
      <c r="F9" s="299">
        <f t="shared" ref="F9:F12" si="0">(1028571.43/5)</f>
        <v>205714.28600000002</v>
      </c>
    </row>
    <row r="10" spans="1:6" s="5" customFormat="1" ht="35.1" customHeight="1">
      <c r="A10" s="277"/>
      <c r="B10" s="280"/>
      <c r="C10" s="72" t="s">
        <v>36</v>
      </c>
      <c r="D10" s="210"/>
      <c r="E10" s="32" t="s">
        <v>40</v>
      </c>
      <c r="F10" s="299">
        <f t="shared" si="0"/>
        <v>205714.28600000002</v>
      </c>
    </row>
    <row r="11" spans="1:6" s="5" customFormat="1" ht="35.1" customHeight="1">
      <c r="A11" s="277"/>
      <c r="B11" s="280"/>
      <c r="C11" s="72" t="s">
        <v>36</v>
      </c>
      <c r="D11" s="210"/>
      <c r="E11" s="32" t="s">
        <v>41</v>
      </c>
      <c r="F11" s="299">
        <f t="shared" si="0"/>
        <v>205714.28600000002</v>
      </c>
    </row>
    <row r="12" spans="1:6" s="5" customFormat="1" ht="35.1" customHeight="1" thickBot="1">
      <c r="A12" s="278"/>
      <c r="B12" s="281"/>
      <c r="C12" s="73" t="s">
        <v>36</v>
      </c>
      <c r="D12" s="211"/>
      <c r="E12" s="36" t="s">
        <v>42</v>
      </c>
      <c r="F12" s="300">
        <f t="shared" si="0"/>
        <v>205714.28600000002</v>
      </c>
    </row>
    <row r="13" spans="1:6" s="6" customFormat="1" ht="35.1" customHeight="1">
      <c r="A13" s="282" t="s">
        <v>5</v>
      </c>
      <c r="B13" s="285" t="s">
        <v>43</v>
      </c>
      <c r="C13" s="74" t="s">
        <v>44</v>
      </c>
      <c r="D13" s="209" t="s">
        <v>45</v>
      </c>
      <c r="E13" s="33" t="s">
        <v>38</v>
      </c>
      <c r="F13" s="301">
        <f>(1028571.42/5)</f>
        <v>205714.28400000001</v>
      </c>
    </row>
    <row r="14" spans="1:6" s="6" customFormat="1" ht="35.1" customHeight="1">
      <c r="A14" s="283"/>
      <c r="B14" s="286"/>
      <c r="C14" s="75" t="s">
        <v>44</v>
      </c>
      <c r="D14" s="210"/>
      <c r="E14" s="32" t="s">
        <v>40</v>
      </c>
      <c r="F14" s="301">
        <f t="shared" ref="F14:F17" si="1">(1028571.42/5)</f>
        <v>205714.28400000001</v>
      </c>
    </row>
    <row r="15" spans="1:6" s="6" customFormat="1" ht="35.1" customHeight="1">
      <c r="A15" s="283"/>
      <c r="B15" s="286"/>
      <c r="C15" s="75" t="s">
        <v>44</v>
      </c>
      <c r="D15" s="210"/>
      <c r="E15" s="32" t="s">
        <v>41</v>
      </c>
      <c r="F15" s="301">
        <f t="shared" si="1"/>
        <v>205714.28400000001</v>
      </c>
    </row>
    <row r="16" spans="1:6" s="6" customFormat="1" ht="35.1" customHeight="1">
      <c r="A16" s="283"/>
      <c r="B16" s="286"/>
      <c r="C16" s="75" t="s">
        <v>44</v>
      </c>
      <c r="D16" s="210"/>
      <c r="E16" s="32" t="s">
        <v>42</v>
      </c>
      <c r="F16" s="301">
        <f t="shared" si="1"/>
        <v>205714.28400000001</v>
      </c>
    </row>
    <row r="17" spans="1:6" s="6" customFormat="1" ht="35.1" customHeight="1" thickBot="1">
      <c r="A17" s="284"/>
      <c r="B17" s="287"/>
      <c r="C17" s="76" t="s">
        <v>44</v>
      </c>
      <c r="D17" s="211"/>
      <c r="E17" s="35" t="s">
        <v>46</v>
      </c>
      <c r="F17" s="301">
        <f t="shared" si="1"/>
        <v>205714.28400000001</v>
      </c>
    </row>
    <row r="18" spans="1:6" s="6" customFormat="1" ht="35.1" customHeight="1">
      <c r="A18" s="288" t="s">
        <v>6</v>
      </c>
      <c r="B18" s="291" t="s">
        <v>35</v>
      </c>
      <c r="C18" s="71" t="s">
        <v>36</v>
      </c>
      <c r="D18" s="148" t="s">
        <v>47</v>
      </c>
      <c r="E18" s="41" t="s">
        <v>48</v>
      </c>
      <c r="F18" s="302">
        <f>(960000/6)</f>
        <v>160000</v>
      </c>
    </row>
    <row r="19" spans="1:6" s="6" customFormat="1" ht="35.1" customHeight="1">
      <c r="A19" s="289"/>
      <c r="B19" s="292"/>
      <c r="C19" s="72" t="s">
        <v>36</v>
      </c>
      <c r="D19" s="127"/>
      <c r="E19" s="32" t="s">
        <v>49</v>
      </c>
      <c r="F19" s="303">
        <f t="shared" ref="F19:F23" si="2">(960000/6)</f>
        <v>160000</v>
      </c>
    </row>
    <row r="20" spans="1:6" s="6" customFormat="1" ht="35.1" customHeight="1">
      <c r="A20" s="289"/>
      <c r="B20" s="292"/>
      <c r="C20" s="72" t="s">
        <v>36</v>
      </c>
      <c r="D20" s="127"/>
      <c r="E20" s="32" t="s">
        <v>50</v>
      </c>
      <c r="F20" s="303">
        <f t="shared" si="2"/>
        <v>160000</v>
      </c>
    </row>
    <row r="21" spans="1:6" s="6" customFormat="1" ht="35.1" customHeight="1">
      <c r="A21" s="289"/>
      <c r="B21" s="292"/>
      <c r="C21" s="72" t="s">
        <v>36</v>
      </c>
      <c r="D21" s="127"/>
      <c r="E21" s="32" t="s">
        <v>51</v>
      </c>
      <c r="F21" s="303">
        <f t="shared" si="2"/>
        <v>160000</v>
      </c>
    </row>
    <row r="22" spans="1:6" s="6" customFormat="1" ht="35.1" customHeight="1">
      <c r="A22" s="289"/>
      <c r="B22" s="292"/>
      <c r="C22" s="77" t="s">
        <v>36</v>
      </c>
      <c r="D22" s="127"/>
      <c r="E22" s="32" t="s">
        <v>52</v>
      </c>
      <c r="F22" s="303">
        <f t="shared" si="2"/>
        <v>160000</v>
      </c>
    </row>
    <row r="23" spans="1:6" s="6" customFormat="1" ht="35.1" customHeight="1" thickBot="1">
      <c r="A23" s="290"/>
      <c r="B23" s="293"/>
      <c r="C23" s="78" t="s">
        <v>36</v>
      </c>
      <c r="D23" s="141"/>
      <c r="E23" s="36" t="s">
        <v>53</v>
      </c>
      <c r="F23" s="304">
        <f t="shared" si="2"/>
        <v>160000</v>
      </c>
    </row>
    <row r="24" spans="1:6" s="6" customFormat="1" ht="35.1" customHeight="1">
      <c r="A24" s="288" t="s">
        <v>6</v>
      </c>
      <c r="B24" s="291" t="s">
        <v>54</v>
      </c>
      <c r="C24" s="79" t="s">
        <v>55</v>
      </c>
      <c r="D24" s="218" t="s">
        <v>56</v>
      </c>
      <c r="E24" s="41" t="s">
        <v>48</v>
      </c>
      <c r="F24" s="305">
        <f>(720000/6)</f>
        <v>120000</v>
      </c>
    </row>
    <row r="25" spans="1:6" s="6" customFormat="1" ht="35.1" customHeight="1">
      <c r="A25" s="289"/>
      <c r="B25" s="292"/>
      <c r="C25" s="80" t="s">
        <v>55</v>
      </c>
      <c r="D25" s="219"/>
      <c r="E25" s="32" t="s">
        <v>49</v>
      </c>
      <c r="F25" s="306">
        <f t="shared" ref="F25:F35" si="3">(720000/6)</f>
        <v>120000</v>
      </c>
    </row>
    <row r="26" spans="1:6" s="6" customFormat="1" ht="35.1" customHeight="1">
      <c r="A26" s="289"/>
      <c r="B26" s="292"/>
      <c r="C26" s="80" t="s">
        <v>55</v>
      </c>
      <c r="D26" s="219"/>
      <c r="E26" s="32" t="s">
        <v>50</v>
      </c>
      <c r="F26" s="307">
        <f t="shared" si="3"/>
        <v>120000</v>
      </c>
    </row>
    <row r="27" spans="1:6" s="6" customFormat="1" ht="35.1" customHeight="1">
      <c r="A27" s="289"/>
      <c r="B27" s="292"/>
      <c r="C27" s="80" t="s">
        <v>55</v>
      </c>
      <c r="D27" s="219"/>
      <c r="E27" s="32" t="s">
        <v>51</v>
      </c>
      <c r="F27" s="307">
        <f t="shared" si="3"/>
        <v>120000</v>
      </c>
    </row>
    <row r="28" spans="1:6" s="6" customFormat="1" ht="35.1" customHeight="1">
      <c r="A28" s="289"/>
      <c r="B28" s="292"/>
      <c r="C28" s="80" t="s">
        <v>55</v>
      </c>
      <c r="D28" s="219"/>
      <c r="E28" s="32" t="s">
        <v>52</v>
      </c>
      <c r="F28" s="307">
        <f t="shared" si="3"/>
        <v>120000</v>
      </c>
    </row>
    <row r="29" spans="1:6" s="6" customFormat="1" ht="35.1" customHeight="1" thickBot="1">
      <c r="A29" s="290"/>
      <c r="B29" s="293"/>
      <c r="C29" s="78" t="s">
        <v>55</v>
      </c>
      <c r="D29" s="220"/>
      <c r="E29" s="36" t="s">
        <v>53</v>
      </c>
      <c r="F29" s="308">
        <f t="shared" si="3"/>
        <v>120000</v>
      </c>
    </row>
    <row r="30" spans="1:6" s="6" customFormat="1" ht="35.1" customHeight="1">
      <c r="A30" s="289" t="s">
        <v>6</v>
      </c>
      <c r="B30" s="292" t="s">
        <v>57</v>
      </c>
      <c r="C30" s="81" t="s">
        <v>58</v>
      </c>
      <c r="D30" s="219" t="s">
        <v>59</v>
      </c>
      <c r="E30" s="34" t="s">
        <v>48</v>
      </c>
      <c r="F30" s="309">
        <f>(720000/6)</f>
        <v>120000</v>
      </c>
    </row>
    <row r="31" spans="1:6" s="6" customFormat="1" ht="35.1" customHeight="1">
      <c r="A31" s="289"/>
      <c r="B31" s="292"/>
      <c r="C31" s="80" t="s">
        <v>58</v>
      </c>
      <c r="D31" s="219"/>
      <c r="E31" s="32" t="s">
        <v>49</v>
      </c>
      <c r="F31" s="307">
        <f t="shared" si="3"/>
        <v>120000</v>
      </c>
    </row>
    <row r="32" spans="1:6" s="6" customFormat="1" ht="35.1" customHeight="1">
      <c r="A32" s="289"/>
      <c r="B32" s="292"/>
      <c r="C32" s="80" t="s">
        <v>58</v>
      </c>
      <c r="D32" s="219"/>
      <c r="E32" s="32" t="s">
        <v>50</v>
      </c>
      <c r="F32" s="307">
        <f t="shared" si="3"/>
        <v>120000</v>
      </c>
    </row>
    <row r="33" spans="1:6" s="6" customFormat="1" ht="35.1" customHeight="1">
      <c r="A33" s="289"/>
      <c r="B33" s="292"/>
      <c r="C33" s="80" t="s">
        <v>58</v>
      </c>
      <c r="D33" s="219"/>
      <c r="E33" s="32" t="s">
        <v>51</v>
      </c>
      <c r="F33" s="307">
        <f t="shared" si="3"/>
        <v>120000</v>
      </c>
    </row>
    <row r="34" spans="1:6" s="6" customFormat="1" ht="35.1" customHeight="1">
      <c r="A34" s="289"/>
      <c r="B34" s="292"/>
      <c r="C34" s="80" t="s">
        <v>58</v>
      </c>
      <c r="D34" s="219"/>
      <c r="E34" s="32" t="s">
        <v>52</v>
      </c>
      <c r="F34" s="307">
        <f t="shared" si="3"/>
        <v>120000</v>
      </c>
    </row>
    <row r="35" spans="1:6" s="6" customFormat="1" ht="35.1" customHeight="1" thickBot="1">
      <c r="A35" s="290"/>
      <c r="B35" s="293"/>
      <c r="C35" s="78" t="s">
        <v>58</v>
      </c>
      <c r="D35" s="220"/>
      <c r="E35" s="36" t="s">
        <v>53</v>
      </c>
      <c r="F35" s="308">
        <f t="shared" si="3"/>
        <v>120000</v>
      </c>
    </row>
    <row r="36" spans="1:6" s="6" customFormat="1" ht="35.1" customHeight="1">
      <c r="A36" s="197" t="s">
        <v>7</v>
      </c>
      <c r="B36" s="273" t="s">
        <v>60</v>
      </c>
      <c r="C36" s="71" t="s">
        <v>61</v>
      </c>
      <c r="D36" s="148" t="s">
        <v>80</v>
      </c>
      <c r="E36" s="41" t="s">
        <v>62</v>
      </c>
      <c r="F36" s="310">
        <f>(1337142.86/18)</f>
        <v>74285.714444444457</v>
      </c>
    </row>
    <row r="37" spans="1:6" s="6" customFormat="1" ht="35.1" customHeight="1">
      <c r="A37" s="198"/>
      <c r="B37" s="274"/>
      <c r="C37" s="77" t="s">
        <v>61</v>
      </c>
      <c r="D37" s="127"/>
      <c r="E37" s="32" t="s">
        <v>63</v>
      </c>
      <c r="F37" s="311">
        <f>(1337142.86/18)</f>
        <v>74285.714444444457</v>
      </c>
    </row>
    <row r="38" spans="1:6" s="6" customFormat="1" ht="35.1" customHeight="1">
      <c r="A38" s="198"/>
      <c r="B38" s="274"/>
      <c r="C38" s="77" t="s">
        <v>61</v>
      </c>
      <c r="D38" s="127"/>
      <c r="E38" s="32" t="s">
        <v>64</v>
      </c>
      <c r="F38" s="311">
        <f t="shared" ref="F38:F53" si="4">(1337142.86/18)</f>
        <v>74285.714444444457</v>
      </c>
    </row>
    <row r="39" spans="1:6" s="6" customFormat="1" ht="35.1" customHeight="1">
      <c r="A39" s="198"/>
      <c r="B39" s="274"/>
      <c r="C39" s="77" t="s">
        <v>61</v>
      </c>
      <c r="D39" s="127"/>
      <c r="E39" s="32" t="s">
        <v>65</v>
      </c>
      <c r="F39" s="311">
        <f t="shared" si="4"/>
        <v>74285.714444444457</v>
      </c>
    </row>
    <row r="40" spans="1:6" s="6" customFormat="1" ht="35.1" customHeight="1">
      <c r="A40" s="198"/>
      <c r="B40" s="274"/>
      <c r="C40" s="77" t="s">
        <v>61</v>
      </c>
      <c r="D40" s="127"/>
      <c r="E40" s="32" t="s">
        <v>66</v>
      </c>
      <c r="F40" s="311">
        <f t="shared" si="4"/>
        <v>74285.714444444457</v>
      </c>
    </row>
    <row r="41" spans="1:6" s="6" customFormat="1" ht="35.1" customHeight="1">
      <c r="A41" s="198"/>
      <c r="B41" s="274"/>
      <c r="C41" s="77" t="s">
        <v>61</v>
      </c>
      <c r="D41" s="127"/>
      <c r="E41" s="32" t="s">
        <v>67</v>
      </c>
      <c r="F41" s="311">
        <f t="shared" si="4"/>
        <v>74285.714444444457</v>
      </c>
    </row>
    <row r="42" spans="1:6" s="6" customFormat="1" ht="35.1" customHeight="1">
      <c r="A42" s="198"/>
      <c r="B42" s="274"/>
      <c r="C42" s="77" t="s">
        <v>61</v>
      </c>
      <c r="D42" s="127"/>
      <c r="E42" s="32" t="s">
        <v>68</v>
      </c>
      <c r="F42" s="311">
        <f t="shared" si="4"/>
        <v>74285.714444444457</v>
      </c>
    </row>
    <row r="43" spans="1:6" s="6" customFormat="1" ht="35.1" customHeight="1">
      <c r="A43" s="198"/>
      <c r="B43" s="274"/>
      <c r="C43" s="77" t="s">
        <v>61</v>
      </c>
      <c r="D43" s="127"/>
      <c r="E43" s="32" t="s">
        <v>69</v>
      </c>
      <c r="F43" s="311">
        <f t="shared" si="4"/>
        <v>74285.714444444457</v>
      </c>
    </row>
    <row r="44" spans="1:6" s="6" customFormat="1" ht="35.1" customHeight="1">
      <c r="A44" s="198"/>
      <c r="B44" s="274"/>
      <c r="C44" s="77" t="s">
        <v>61</v>
      </c>
      <c r="D44" s="127"/>
      <c r="E44" s="32" t="s">
        <v>70</v>
      </c>
      <c r="F44" s="311">
        <f t="shared" si="4"/>
        <v>74285.714444444457</v>
      </c>
    </row>
    <row r="45" spans="1:6" s="6" customFormat="1" ht="35.1" customHeight="1">
      <c r="A45" s="198"/>
      <c r="B45" s="274"/>
      <c r="C45" s="77" t="s">
        <v>61</v>
      </c>
      <c r="D45" s="127"/>
      <c r="E45" s="32" t="s">
        <v>71</v>
      </c>
      <c r="F45" s="311">
        <f t="shared" si="4"/>
        <v>74285.714444444457</v>
      </c>
    </row>
    <row r="46" spans="1:6" s="6" customFormat="1" ht="35.1" customHeight="1">
      <c r="A46" s="198"/>
      <c r="B46" s="274"/>
      <c r="C46" s="77" t="s">
        <v>61</v>
      </c>
      <c r="D46" s="127"/>
      <c r="E46" s="32" t="s">
        <v>72</v>
      </c>
      <c r="F46" s="311">
        <f t="shared" si="4"/>
        <v>74285.714444444457</v>
      </c>
    </row>
    <row r="47" spans="1:6" s="6" customFormat="1" ht="35.1" customHeight="1">
      <c r="A47" s="198"/>
      <c r="B47" s="274"/>
      <c r="C47" s="77" t="s">
        <v>61</v>
      </c>
      <c r="D47" s="127"/>
      <c r="E47" s="32" t="s">
        <v>73</v>
      </c>
      <c r="F47" s="311">
        <f t="shared" si="4"/>
        <v>74285.714444444457</v>
      </c>
    </row>
    <row r="48" spans="1:6" s="6" customFormat="1" ht="35.1" customHeight="1">
      <c r="A48" s="198"/>
      <c r="B48" s="274"/>
      <c r="C48" s="77" t="s">
        <v>61</v>
      </c>
      <c r="D48" s="127"/>
      <c r="E48" s="32" t="s">
        <v>74</v>
      </c>
      <c r="F48" s="311">
        <f t="shared" si="4"/>
        <v>74285.714444444457</v>
      </c>
    </row>
    <row r="49" spans="1:6" s="6" customFormat="1" ht="35.1" customHeight="1">
      <c r="A49" s="198"/>
      <c r="B49" s="274"/>
      <c r="C49" s="77" t="s">
        <v>61</v>
      </c>
      <c r="D49" s="127"/>
      <c r="E49" s="32" t="s">
        <v>75</v>
      </c>
      <c r="F49" s="311">
        <f t="shared" si="4"/>
        <v>74285.714444444457</v>
      </c>
    </row>
    <row r="50" spans="1:6" s="6" customFormat="1" ht="35.1" customHeight="1">
      <c r="A50" s="198"/>
      <c r="B50" s="274"/>
      <c r="C50" s="77" t="s">
        <v>61</v>
      </c>
      <c r="D50" s="127"/>
      <c r="E50" s="32" t="s">
        <v>76</v>
      </c>
      <c r="F50" s="311">
        <f t="shared" si="4"/>
        <v>74285.714444444457</v>
      </c>
    </row>
    <row r="51" spans="1:6" s="6" customFormat="1" ht="35.1" customHeight="1">
      <c r="A51" s="198"/>
      <c r="B51" s="274"/>
      <c r="C51" s="77" t="s">
        <v>61</v>
      </c>
      <c r="D51" s="127"/>
      <c r="E51" s="32" t="s">
        <v>77</v>
      </c>
      <c r="F51" s="311">
        <f t="shared" si="4"/>
        <v>74285.714444444457</v>
      </c>
    </row>
    <row r="52" spans="1:6" s="6" customFormat="1" ht="35.1" customHeight="1">
      <c r="A52" s="198"/>
      <c r="B52" s="274"/>
      <c r="C52" s="77" t="s">
        <v>61</v>
      </c>
      <c r="D52" s="127"/>
      <c r="E52" s="32" t="s">
        <v>78</v>
      </c>
      <c r="F52" s="311">
        <f t="shared" si="4"/>
        <v>74285.714444444457</v>
      </c>
    </row>
    <row r="53" spans="1:6" s="6" customFormat="1" ht="35.1" customHeight="1" thickBot="1">
      <c r="A53" s="199"/>
      <c r="B53" s="275"/>
      <c r="C53" s="78" t="s">
        <v>61</v>
      </c>
      <c r="D53" s="141"/>
      <c r="E53" s="36" t="s">
        <v>79</v>
      </c>
      <c r="F53" s="311">
        <f t="shared" si="4"/>
        <v>74285.714444444457</v>
      </c>
    </row>
    <row r="54" spans="1:6" s="6" customFormat="1" ht="35.1" customHeight="1">
      <c r="A54" s="197" t="s">
        <v>7</v>
      </c>
      <c r="B54" s="273" t="s">
        <v>81</v>
      </c>
      <c r="C54" s="79" t="s">
        <v>82</v>
      </c>
      <c r="D54" s="218" t="s">
        <v>83</v>
      </c>
      <c r="E54" s="41" t="s">
        <v>62</v>
      </c>
      <c r="F54" s="312">
        <f>(891428.56/18)</f>
        <v>49523.808888888889</v>
      </c>
    </row>
    <row r="55" spans="1:6" s="6" customFormat="1" ht="35.1" customHeight="1">
      <c r="A55" s="198"/>
      <c r="B55" s="274"/>
      <c r="C55" s="80" t="s">
        <v>82</v>
      </c>
      <c r="D55" s="219"/>
      <c r="E55" s="32" t="s">
        <v>63</v>
      </c>
      <c r="F55" s="313">
        <f t="shared" ref="F55:F71" si="5">(891428.56/18)</f>
        <v>49523.808888888889</v>
      </c>
    </row>
    <row r="56" spans="1:6" s="6" customFormat="1" ht="35.1" customHeight="1">
      <c r="A56" s="198"/>
      <c r="B56" s="274"/>
      <c r="C56" s="80" t="s">
        <v>82</v>
      </c>
      <c r="D56" s="219"/>
      <c r="E56" s="32" t="s">
        <v>64</v>
      </c>
      <c r="F56" s="313">
        <f t="shared" si="5"/>
        <v>49523.808888888889</v>
      </c>
    </row>
    <row r="57" spans="1:6" s="6" customFormat="1" ht="35.1" customHeight="1">
      <c r="A57" s="198"/>
      <c r="B57" s="274"/>
      <c r="C57" s="80" t="s">
        <v>82</v>
      </c>
      <c r="D57" s="219"/>
      <c r="E57" s="32" t="s">
        <v>65</v>
      </c>
      <c r="F57" s="313">
        <f t="shared" si="5"/>
        <v>49523.808888888889</v>
      </c>
    </row>
    <row r="58" spans="1:6" s="6" customFormat="1" ht="35.1" customHeight="1">
      <c r="A58" s="198"/>
      <c r="B58" s="274"/>
      <c r="C58" s="80" t="s">
        <v>82</v>
      </c>
      <c r="D58" s="219"/>
      <c r="E58" s="32" t="s">
        <v>66</v>
      </c>
      <c r="F58" s="313">
        <f t="shared" si="5"/>
        <v>49523.808888888889</v>
      </c>
    </row>
    <row r="59" spans="1:6" s="6" customFormat="1" ht="35.1" customHeight="1">
      <c r="A59" s="198"/>
      <c r="B59" s="274"/>
      <c r="C59" s="80" t="s">
        <v>82</v>
      </c>
      <c r="D59" s="219"/>
      <c r="E59" s="32" t="s">
        <v>67</v>
      </c>
      <c r="F59" s="313">
        <f t="shared" si="5"/>
        <v>49523.808888888889</v>
      </c>
    </row>
    <row r="60" spans="1:6" s="6" customFormat="1" ht="35.1" customHeight="1">
      <c r="A60" s="198"/>
      <c r="B60" s="274"/>
      <c r="C60" s="80" t="s">
        <v>82</v>
      </c>
      <c r="D60" s="219"/>
      <c r="E60" s="32" t="s">
        <v>68</v>
      </c>
      <c r="F60" s="313">
        <f t="shared" si="5"/>
        <v>49523.808888888889</v>
      </c>
    </row>
    <row r="61" spans="1:6" s="6" customFormat="1" ht="35.1" customHeight="1">
      <c r="A61" s="198"/>
      <c r="B61" s="274"/>
      <c r="C61" s="80" t="s">
        <v>82</v>
      </c>
      <c r="D61" s="219"/>
      <c r="E61" s="32" t="s">
        <v>69</v>
      </c>
      <c r="F61" s="313">
        <f t="shared" si="5"/>
        <v>49523.808888888889</v>
      </c>
    </row>
    <row r="62" spans="1:6" s="6" customFormat="1" ht="35.1" customHeight="1">
      <c r="A62" s="198"/>
      <c r="B62" s="274"/>
      <c r="C62" s="80" t="s">
        <v>82</v>
      </c>
      <c r="D62" s="219"/>
      <c r="E62" s="32" t="s">
        <v>70</v>
      </c>
      <c r="F62" s="313">
        <f t="shared" si="5"/>
        <v>49523.808888888889</v>
      </c>
    </row>
    <row r="63" spans="1:6" s="6" customFormat="1" ht="35.1" customHeight="1">
      <c r="A63" s="198"/>
      <c r="B63" s="274"/>
      <c r="C63" s="80" t="s">
        <v>82</v>
      </c>
      <c r="D63" s="219"/>
      <c r="E63" s="32" t="s">
        <v>71</v>
      </c>
      <c r="F63" s="313">
        <f t="shared" si="5"/>
        <v>49523.808888888889</v>
      </c>
    </row>
    <row r="64" spans="1:6" s="6" customFormat="1" ht="35.1" customHeight="1">
      <c r="A64" s="198"/>
      <c r="B64" s="274"/>
      <c r="C64" s="80" t="s">
        <v>82</v>
      </c>
      <c r="D64" s="219"/>
      <c r="E64" s="32" t="s">
        <v>72</v>
      </c>
      <c r="F64" s="313">
        <f t="shared" si="5"/>
        <v>49523.808888888889</v>
      </c>
    </row>
    <row r="65" spans="1:6" s="6" customFormat="1" ht="35.1" customHeight="1">
      <c r="A65" s="198"/>
      <c r="B65" s="274"/>
      <c r="C65" s="80" t="s">
        <v>82</v>
      </c>
      <c r="D65" s="219"/>
      <c r="E65" s="32" t="s">
        <v>73</v>
      </c>
      <c r="F65" s="313">
        <f t="shared" si="5"/>
        <v>49523.808888888889</v>
      </c>
    </row>
    <row r="66" spans="1:6" s="6" customFormat="1" ht="35.1" customHeight="1">
      <c r="A66" s="198"/>
      <c r="B66" s="274"/>
      <c r="C66" s="80" t="s">
        <v>82</v>
      </c>
      <c r="D66" s="219"/>
      <c r="E66" s="32" t="s">
        <v>74</v>
      </c>
      <c r="F66" s="313">
        <f t="shared" si="5"/>
        <v>49523.808888888889</v>
      </c>
    </row>
    <row r="67" spans="1:6" s="6" customFormat="1" ht="35.1" customHeight="1">
      <c r="A67" s="198"/>
      <c r="B67" s="274"/>
      <c r="C67" s="80" t="s">
        <v>82</v>
      </c>
      <c r="D67" s="219"/>
      <c r="E67" s="32" t="s">
        <v>75</v>
      </c>
      <c r="F67" s="313">
        <f t="shared" si="5"/>
        <v>49523.808888888889</v>
      </c>
    </row>
    <row r="68" spans="1:6" s="6" customFormat="1" ht="35.1" customHeight="1">
      <c r="A68" s="198"/>
      <c r="B68" s="274"/>
      <c r="C68" s="80" t="s">
        <v>82</v>
      </c>
      <c r="D68" s="219"/>
      <c r="E68" s="32" t="s">
        <v>76</v>
      </c>
      <c r="F68" s="313">
        <f t="shared" si="5"/>
        <v>49523.808888888889</v>
      </c>
    </row>
    <row r="69" spans="1:6" s="6" customFormat="1" ht="35.1" customHeight="1">
      <c r="A69" s="198"/>
      <c r="B69" s="274"/>
      <c r="C69" s="80" t="s">
        <v>82</v>
      </c>
      <c r="D69" s="219"/>
      <c r="E69" s="32" t="s">
        <v>77</v>
      </c>
      <c r="F69" s="313">
        <f t="shared" si="5"/>
        <v>49523.808888888889</v>
      </c>
    </row>
    <row r="70" spans="1:6" s="6" customFormat="1" ht="35.1" customHeight="1">
      <c r="A70" s="198"/>
      <c r="B70" s="274"/>
      <c r="C70" s="80" t="s">
        <v>82</v>
      </c>
      <c r="D70" s="219"/>
      <c r="E70" s="32" t="s">
        <v>78</v>
      </c>
      <c r="F70" s="313">
        <f t="shared" si="5"/>
        <v>49523.808888888889</v>
      </c>
    </row>
    <row r="71" spans="1:6" s="6" customFormat="1" ht="35.1" customHeight="1" thickBot="1">
      <c r="A71" s="199"/>
      <c r="B71" s="275"/>
      <c r="C71" s="78" t="s">
        <v>82</v>
      </c>
      <c r="D71" s="220"/>
      <c r="E71" s="36" t="s">
        <v>79</v>
      </c>
      <c r="F71" s="314">
        <f t="shared" si="5"/>
        <v>49523.808888888889</v>
      </c>
    </row>
    <row r="72" spans="1:6" s="6" customFormat="1" ht="35.1" customHeight="1">
      <c r="A72" s="265" t="s">
        <v>8</v>
      </c>
      <c r="B72" s="268" t="s">
        <v>54</v>
      </c>
      <c r="C72" s="71" t="s">
        <v>55</v>
      </c>
      <c r="D72" s="148" t="s">
        <v>101</v>
      </c>
      <c r="E72" s="41" t="s">
        <v>84</v>
      </c>
      <c r="F72" s="315">
        <f>(800000/17)</f>
        <v>47058.823529411762</v>
      </c>
    </row>
    <row r="73" spans="1:6" s="6" customFormat="1" ht="35.1" customHeight="1">
      <c r="A73" s="266"/>
      <c r="B73" s="269"/>
      <c r="C73" s="77" t="s">
        <v>55</v>
      </c>
      <c r="D73" s="263"/>
      <c r="E73" s="32" t="s">
        <v>85</v>
      </c>
      <c r="F73" s="316">
        <f t="shared" ref="F73:F88" si="6">(800000/17)</f>
        <v>47058.823529411762</v>
      </c>
    </row>
    <row r="74" spans="1:6" s="6" customFormat="1" ht="35.1" customHeight="1">
      <c r="A74" s="266"/>
      <c r="B74" s="269"/>
      <c r="C74" s="77" t="s">
        <v>55</v>
      </c>
      <c r="D74" s="263"/>
      <c r="E74" s="32" t="s">
        <v>86</v>
      </c>
      <c r="F74" s="316">
        <f t="shared" si="6"/>
        <v>47058.823529411762</v>
      </c>
    </row>
    <row r="75" spans="1:6" s="6" customFormat="1" ht="35.1" customHeight="1">
      <c r="A75" s="266"/>
      <c r="B75" s="269"/>
      <c r="C75" s="77" t="s">
        <v>55</v>
      </c>
      <c r="D75" s="263"/>
      <c r="E75" s="32" t="s">
        <v>87</v>
      </c>
      <c r="F75" s="316">
        <f t="shared" si="6"/>
        <v>47058.823529411762</v>
      </c>
    </row>
    <row r="76" spans="1:6" s="6" customFormat="1" ht="35.1" customHeight="1">
      <c r="A76" s="266"/>
      <c r="B76" s="269"/>
      <c r="C76" s="77" t="s">
        <v>55</v>
      </c>
      <c r="D76" s="263"/>
      <c r="E76" s="32" t="s">
        <v>88</v>
      </c>
      <c r="F76" s="316">
        <f t="shared" si="6"/>
        <v>47058.823529411762</v>
      </c>
    </row>
    <row r="77" spans="1:6" s="6" customFormat="1" ht="35.1" customHeight="1">
      <c r="A77" s="266"/>
      <c r="B77" s="269"/>
      <c r="C77" s="77" t="s">
        <v>55</v>
      </c>
      <c r="D77" s="263"/>
      <c r="E77" s="32" t="s">
        <v>89</v>
      </c>
      <c r="F77" s="316">
        <f t="shared" si="6"/>
        <v>47058.823529411762</v>
      </c>
    </row>
    <row r="78" spans="1:6" s="6" customFormat="1" ht="35.1" customHeight="1">
      <c r="A78" s="266"/>
      <c r="B78" s="269"/>
      <c r="C78" s="77" t="s">
        <v>55</v>
      </c>
      <c r="D78" s="263"/>
      <c r="E78" s="32" t="s">
        <v>90</v>
      </c>
      <c r="F78" s="316">
        <f t="shared" si="6"/>
        <v>47058.823529411762</v>
      </c>
    </row>
    <row r="79" spans="1:6" s="6" customFormat="1" ht="35.1" customHeight="1">
      <c r="A79" s="266"/>
      <c r="B79" s="269"/>
      <c r="C79" s="77" t="s">
        <v>55</v>
      </c>
      <c r="D79" s="263"/>
      <c r="E79" s="32" t="s">
        <v>91</v>
      </c>
      <c r="F79" s="316">
        <f t="shared" si="6"/>
        <v>47058.823529411762</v>
      </c>
    </row>
    <row r="80" spans="1:6" s="6" customFormat="1" ht="35.1" customHeight="1">
      <c r="A80" s="266"/>
      <c r="B80" s="269"/>
      <c r="C80" s="77" t="s">
        <v>55</v>
      </c>
      <c r="D80" s="263"/>
      <c r="E80" s="32" t="s">
        <v>92</v>
      </c>
      <c r="F80" s="316">
        <f t="shared" si="6"/>
        <v>47058.823529411762</v>
      </c>
    </row>
    <row r="81" spans="1:6" s="6" customFormat="1" ht="35.1" customHeight="1">
      <c r="A81" s="266"/>
      <c r="B81" s="269"/>
      <c r="C81" s="77" t="s">
        <v>55</v>
      </c>
      <c r="D81" s="263"/>
      <c r="E81" s="32" t="s">
        <v>93</v>
      </c>
      <c r="F81" s="316">
        <f t="shared" si="6"/>
        <v>47058.823529411762</v>
      </c>
    </row>
    <row r="82" spans="1:6" s="6" customFormat="1" ht="35.1" customHeight="1">
      <c r="A82" s="266"/>
      <c r="B82" s="269"/>
      <c r="C82" s="77" t="s">
        <v>55</v>
      </c>
      <c r="D82" s="263"/>
      <c r="E82" s="32" t="s">
        <v>94</v>
      </c>
      <c r="F82" s="316">
        <f t="shared" si="6"/>
        <v>47058.823529411762</v>
      </c>
    </row>
    <row r="83" spans="1:6" s="6" customFormat="1" ht="35.1" customHeight="1">
      <c r="A83" s="266"/>
      <c r="B83" s="269"/>
      <c r="C83" s="77" t="s">
        <v>55</v>
      </c>
      <c r="D83" s="263"/>
      <c r="E83" s="32" t="s">
        <v>95</v>
      </c>
      <c r="F83" s="316">
        <f t="shared" si="6"/>
        <v>47058.823529411762</v>
      </c>
    </row>
    <row r="84" spans="1:6" s="6" customFormat="1" ht="35.1" customHeight="1">
      <c r="A84" s="266"/>
      <c r="B84" s="269"/>
      <c r="C84" s="77" t="s">
        <v>55</v>
      </c>
      <c r="D84" s="263"/>
      <c r="E84" s="32" t="s">
        <v>96</v>
      </c>
      <c r="F84" s="316">
        <f t="shared" si="6"/>
        <v>47058.823529411762</v>
      </c>
    </row>
    <row r="85" spans="1:6" s="6" customFormat="1" ht="35.1" customHeight="1">
      <c r="A85" s="266"/>
      <c r="B85" s="269"/>
      <c r="C85" s="77" t="s">
        <v>55</v>
      </c>
      <c r="D85" s="263"/>
      <c r="E85" s="32" t="s">
        <v>97</v>
      </c>
      <c r="F85" s="316">
        <f t="shared" si="6"/>
        <v>47058.823529411762</v>
      </c>
    </row>
    <row r="86" spans="1:6" s="6" customFormat="1" ht="35.1" customHeight="1">
      <c r="A86" s="266"/>
      <c r="B86" s="269"/>
      <c r="C86" s="77" t="s">
        <v>55</v>
      </c>
      <c r="D86" s="263"/>
      <c r="E86" s="32" t="s">
        <v>98</v>
      </c>
      <c r="F86" s="316">
        <f t="shared" si="6"/>
        <v>47058.823529411762</v>
      </c>
    </row>
    <row r="87" spans="1:6" s="6" customFormat="1" ht="35.1" customHeight="1">
      <c r="A87" s="266"/>
      <c r="B87" s="269"/>
      <c r="C87" s="77" t="s">
        <v>55</v>
      </c>
      <c r="D87" s="263"/>
      <c r="E87" s="32" t="s">
        <v>99</v>
      </c>
      <c r="F87" s="316">
        <f t="shared" si="6"/>
        <v>47058.823529411762</v>
      </c>
    </row>
    <row r="88" spans="1:6" s="6" customFormat="1" ht="35.1" customHeight="1" thickBot="1">
      <c r="A88" s="267"/>
      <c r="B88" s="270"/>
      <c r="C88" s="78" t="s">
        <v>55</v>
      </c>
      <c r="D88" s="264"/>
      <c r="E88" s="36" t="s">
        <v>100</v>
      </c>
      <c r="F88" s="317">
        <f t="shared" si="6"/>
        <v>47058.823529411762</v>
      </c>
    </row>
    <row r="89" spans="1:6" s="6" customFormat="1" ht="35.1" customHeight="1">
      <c r="A89" s="265" t="s">
        <v>8</v>
      </c>
      <c r="B89" s="268" t="s">
        <v>81</v>
      </c>
      <c r="C89" s="79" t="s">
        <v>82</v>
      </c>
      <c r="D89" s="218" t="s">
        <v>102</v>
      </c>
      <c r="E89" s="41" t="s">
        <v>84</v>
      </c>
      <c r="F89" s="315">
        <f>(800000/17)</f>
        <v>47058.823529411762</v>
      </c>
    </row>
    <row r="90" spans="1:6" s="6" customFormat="1" ht="35.1" customHeight="1">
      <c r="A90" s="266"/>
      <c r="B90" s="269"/>
      <c r="C90" s="80" t="s">
        <v>82</v>
      </c>
      <c r="D90" s="219"/>
      <c r="E90" s="32" t="s">
        <v>85</v>
      </c>
      <c r="F90" s="316">
        <f t="shared" ref="F90:F104" si="7">(800000/17)</f>
        <v>47058.823529411762</v>
      </c>
    </row>
    <row r="91" spans="1:6" s="6" customFormat="1" ht="35.1" customHeight="1">
      <c r="A91" s="266"/>
      <c r="B91" s="269"/>
      <c r="C91" s="80" t="s">
        <v>82</v>
      </c>
      <c r="D91" s="219"/>
      <c r="E91" s="32" t="s">
        <v>86</v>
      </c>
      <c r="F91" s="316">
        <f t="shared" si="7"/>
        <v>47058.823529411762</v>
      </c>
    </row>
    <row r="92" spans="1:6" s="6" customFormat="1" ht="35.1" customHeight="1">
      <c r="A92" s="266"/>
      <c r="B92" s="269"/>
      <c r="C92" s="80" t="s">
        <v>82</v>
      </c>
      <c r="D92" s="219"/>
      <c r="E92" s="32" t="s">
        <v>87</v>
      </c>
      <c r="F92" s="316">
        <f t="shared" si="7"/>
        <v>47058.823529411762</v>
      </c>
    </row>
    <row r="93" spans="1:6" s="6" customFormat="1" ht="35.1" customHeight="1">
      <c r="A93" s="266"/>
      <c r="B93" s="269"/>
      <c r="C93" s="80" t="s">
        <v>82</v>
      </c>
      <c r="D93" s="219"/>
      <c r="E93" s="32" t="s">
        <v>88</v>
      </c>
      <c r="F93" s="316">
        <f t="shared" si="7"/>
        <v>47058.823529411762</v>
      </c>
    </row>
    <row r="94" spans="1:6" s="6" customFormat="1" ht="35.1" customHeight="1">
      <c r="A94" s="266"/>
      <c r="B94" s="269"/>
      <c r="C94" s="80" t="s">
        <v>82</v>
      </c>
      <c r="D94" s="219"/>
      <c r="E94" s="32" t="s">
        <v>89</v>
      </c>
      <c r="F94" s="316">
        <f t="shared" si="7"/>
        <v>47058.823529411762</v>
      </c>
    </row>
    <row r="95" spans="1:6" s="6" customFormat="1" ht="35.1" customHeight="1">
      <c r="A95" s="266"/>
      <c r="B95" s="269"/>
      <c r="C95" s="80" t="s">
        <v>82</v>
      </c>
      <c r="D95" s="219"/>
      <c r="E95" s="32" t="s">
        <v>90</v>
      </c>
      <c r="F95" s="316">
        <f t="shared" si="7"/>
        <v>47058.823529411762</v>
      </c>
    </row>
    <row r="96" spans="1:6" s="6" customFormat="1" ht="35.1" customHeight="1">
      <c r="A96" s="266"/>
      <c r="B96" s="269"/>
      <c r="C96" s="80" t="s">
        <v>82</v>
      </c>
      <c r="D96" s="219"/>
      <c r="E96" s="32" t="s">
        <v>91</v>
      </c>
      <c r="F96" s="316">
        <f t="shared" si="7"/>
        <v>47058.823529411762</v>
      </c>
    </row>
    <row r="97" spans="1:6" s="6" customFormat="1" ht="35.1" customHeight="1">
      <c r="A97" s="266"/>
      <c r="B97" s="269"/>
      <c r="C97" s="80" t="s">
        <v>82</v>
      </c>
      <c r="D97" s="219"/>
      <c r="E97" s="32" t="s">
        <v>92</v>
      </c>
      <c r="F97" s="316">
        <f t="shared" si="7"/>
        <v>47058.823529411762</v>
      </c>
    </row>
    <row r="98" spans="1:6" s="6" customFormat="1" ht="35.1" customHeight="1">
      <c r="A98" s="266"/>
      <c r="B98" s="269"/>
      <c r="C98" s="80" t="s">
        <v>82</v>
      </c>
      <c r="D98" s="219"/>
      <c r="E98" s="32" t="s">
        <v>93</v>
      </c>
      <c r="F98" s="316">
        <f t="shared" si="7"/>
        <v>47058.823529411762</v>
      </c>
    </row>
    <row r="99" spans="1:6" s="6" customFormat="1" ht="35.1" customHeight="1">
      <c r="A99" s="266"/>
      <c r="B99" s="269"/>
      <c r="C99" s="80" t="s">
        <v>82</v>
      </c>
      <c r="D99" s="219"/>
      <c r="E99" s="32" t="s">
        <v>94</v>
      </c>
      <c r="F99" s="316">
        <f t="shared" si="7"/>
        <v>47058.823529411762</v>
      </c>
    </row>
    <row r="100" spans="1:6" s="6" customFormat="1" ht="35.1" customHeight="1">
      <c r="A100" s="266"/>
      <c r="B100" s="269"/>
      <c r="C100" s="80" t="s">
        <v>82</v>
      </c>
      <c r="D100" s="219"/>
      <c r="E100" s="32" t="s">
        <v>95</v>
      </c>
      <c r="F100" s="316">
        <f t="shared" si="7"/>
        <v>47058.823529411762</v>
      </c>
    </row>
    <row r="101" spans="1:6" s="6" customFormat="1" ht="35.1" customHeight="1">
      <c r="A101" s="266"/>
      <c r="B101" s="269"/>
      <c r="C101" s="80" t="s">
        <v>82</v>
      </c>
      <c r="D101" s="219"/>
      <c r="E101" s="32" t="s">
        <v>96</v>
      </c>
      <c r="F101" s="316">
        <f t="shared" si="7"/>
        <v>47058.823529411762</v>
      </c>
    </row>
    <row r="102" spans="1:6" s="6" customFormat="1" ht="35.1" customHeight="1">
      <c r="A102" s="266"/>
      <c r="B102" s="269"/>
      <c r="C102" s="80" t="s">
        <v>82</v>
      </c>
      <c r="D102" s="219"/>
      <c r="E102" s="32" t="s">
        <v>97</v>
      </c>
      <c r="F102" s="316">
        <f t="shared" si="7"/>
        <v>47058.823529411762</v>
      </c>
    </row>
    <row r="103" spans="1:6" s="6" customFormat="1" ht="35.1" customHeight="1">
      <c r="A103" s="266"/>
      <c r="B103" s="269"/>
      <c r="C103" s="80" t="s">
        <v>82</v>
      </c>
      <c r="D103" s="219"/>
      <c r="E103" s="32" t="s">
        <v>98</v>
      </c>
      <c r="F103" s="316">
        <f t="shared" si="7"/>
        <v>47058.823529411762</v>
      </c>
    </row>
    <row r="104" spans="1:6" s="6" customFormat="1" ht="35.1" customHeight="1">
      <c r="A104" s="266"/>
      <c r="B104" s="269"/>
      <c r="C104" s="80" t="s">
        <v>82</v>
      </c>
      <c r="D104" s="219"/>
      <c r="E104" s="32" t="s">
        <v>99</v>
      </c>
      <c r="F104" s="316">
        <f t="shared" si="7"/>
        <v>47058.823529411762</v>
      </c>
    </row>
    <row r="105" spans="1:6" s="6" customFormat="1" ht="35.1" customHeight="1" thickBot="1">
      <c r="A105" s="267"/>
      <c r="B105" s="270"/>
      <c r="C105" s="78" t="s">
        <v>82</v>
      </c>
      <c r="D105" s="220"/>
      <c r="E105" s="36" t="s">
        <v>100</v>
      </c>
      <c r="F105" s="318">
        <f>(800000/17)</f>
        <v>47058.823529411762</v>
      </c>
    </row>
    <row r="106" spans="1:6" s="6" customFormat="1" ht="35.1" customHeight="1">
      <c r="A106" s="265" t="s">
        <v>8</v>
      </c>
      <c r="B106" s="268" t="s">
        <v>35</v>
      </c>
      <c r="C106" s="71" t="s">
        <v>36</v>
      </c>
      <c r="D106" s="218" t="s">
        <v>103</v>
      </c>
      <c r="E106" s="41" t="s">
        <v>84</v>
      </c>
      <c r="F106" s="317">
        <f t="shared" ref="F106:F122" si="8">(800000/17)</f>
        <v>47058.823529411762</v>
      </c>
    </row>
    <row r="107" spans="1:6" s="6" customFormat="1" ht="35.1" customHeight="1">
      <c r="A107" s="266"/>
      <c r="B107" s="269"/>
      <c r="C107" s="72" t="s">
        <v>36</v>
      </c>
      <c r="D107" s="219"/>
      <c r="E107" s="32" t="s">
        <v>85</v>
      </c>
      <c r="F107" s="317">
        <f t="shared" si="8"/>
        <v>47058.823529411762</v>
      </c>
    </row>
    <row r="108" spans="1:6" s="6" customFormat="1" ht="35.1" customHeight="1">
      <c r="A108" s="266"/>
      <c r="B108" s="269"/>
      <c r="C108" s="72" t="s">
        <v>36</v>
      </c>
      <c r="D108" s="219"/>
      <c r="E108" s="32" t="s">
        <v>86</v>
      </c>
      <c r="F108" s="317">
        <f t="shared" si="8"/>
        <v>47058.823529411762</v>
      </c>
    </row>
    <row r="109" spans="1:6" s="6" customFormat="1" ht="35.1" customHeight="1">
      <c r="A109" s="266"/>
      <c r="B109" s="269"/>
      <c r="C109" s="72" t="s">
        <v>36</v>
      </c>
      <c r="D109" s="219"/>
      <c r="E109" s="32" t="s">
        <v>87</v>
      </c>
      <c r="F109" s="317">
        <f t="shared" si="8"/>
        <v>47058.823529411762</v>
      </c>
    </row>
    <row r="110" spans="1:6" s="6" customFormat="1" ht="35.1" customHeight="1">
      <c r="A110" s="266"/>
      <c r="B110" s="269"/>
      <c r="C110" s="72" t="s">
        <v>36</v>
      </c>
      <c r="D110" s="219"/>
      <c r="E110" s="32" t="s">
        <v>88</v>
      </c>
      <c r="F110" s="317">
        <f t="shared" si="8"/>
        <v>47058.823529411762</v>
      </c>
    </row>
    <row r="111" spans="1:6" s="6" customFormat="1" ht="35.1" customHeight="1">
      <c r="A111" s="266"/>
      <c r="B111" s="269"/>
      <c r="C111" s="72" t="s">
        <v>36</v>
      </c>
      <c r="D111" s="219"/>
      <c r="E111" s="32" t="s">
        <v>89</v>
      </c>
      <c r="F111" s="317">
        <f t="shared" si="8"/>
        <v>47058.823529411762</v>
      </c>
    </row>
    <row r="112" spans="1:6" s="6" customFormat="1" ht="35.1" customHeight="1">
      <c r="A112" s="266"/>
      <c r="B112" s="269"/>
      <c r="C112" s="72" t="s">
        <v>36</v>
      </c>
      <c r="D112" s="219"/>
      <c r="E112" s="32" t="s">
        <v>90</v>
      </c>
      <c r="F112" s="317">
        <f t="shared" si="8"/>
        <v>47058.823529411762</v>
      </c>
    </row>
    <row r="113" spans="1:6" s="6" customFormat="1" ht="35.1" customHeight="1">
      <c r="A113" s="266"/>
      <c r="B113" s="269"/>
      <c r="C113" s="72" t="s">
        <v>36</v>
      </c>
      <c r="D113" s="219"/>
      <c r="E113" s="32" t="s">
        <v>91</v>
      </c>
      <c r="F113" s="317">
        <f t="shared" si="8"/>
        <v>47058.823529411762</v>
      </c>
    </row>
    <row r="114" spans="1:6" s="6" customFormat="1" ht="35.1" customHeight="1">
      <c r="A114" s="266"/>
      <c r="B114" s="269"/>
      <c r="C114" s="72" t="s">
        <v>36</v>
      </c>
      <c r="D114" s="219"/>
      <c r="E114" s="32" t="s">
        <v>92</v>
      </c>
      <c r="F114" s="317">
        <f t="shared" si="8"/>
        <v>47058.823529411762</v>
      </c>
    </row>
    <row r="115" spans="1:6" s="6" customFormat="1" ht="35.1" customHeight="1">
      <c r="A115" s="266"/>
      <c r="B115" s="269"/>
      <c r="C115" s="72" t="s">
        <v>36</v>
      </c>
      <c r="D115" s="219"/>
      <c r="E115" s="32" t="s">
        <v>93</v>
      </c>
      <c r="F115" s="317">
        <f t="shared" si="8"/>
        <v>47058.823529411762</v>
      </c>
    </row>
    <row r="116" spans="1:6" s="6" customFormat="1" ht="35.1" customHeight="1">
      <c r="A116" s="266"/>
      <c r="B116" s="269"/>
      <c r="C116" s="72" t="s">
        <v>36</v>
      </c>
      <c r="D116" s="219"/>
      <c r="E116" s="32" t="s">
        <v>94</v>
      </c>
      <c r="F116" s="317">
        <f t="shared" si="8"/>
        <v>47058.823529411762</v>
      </c>
    </row>
    <row r="117" spans="1:6" s="6" customFormat="1" ht="35.1" customHeight="1">
      <c r="A117" s="266"/>
      <c r="B117" s="269"/>
      <c r="C117" s="72" t="s">
        <v>36</v>
      </c>
      <c r="D117" s="219"/>
      <c r="E117" s="32" t="s">
        <v>95</v>
      </c>
      <c r="F117" s="317">
        <f t="shared" si="8"/>
        <v>47058.823529411762</v>
      </c>
    </row>
    <row r="118" spans="1:6" s="6" customFormat="1" ht="35.1" customHeight="1">
      <c r="A118" s="266"/>
      <c r="B118" s="269"/>
      <c r="C118" s="72" t="s">
        <v>36</v>
      </c>
      <c r="D118" s="219"/>
      <c r="E118" s="32" t="s">
        <v>96</v>
      </c>
      <c r="F118" s="317">
        <f t="shared" si="8"/>
        <v>47058.823529411762</v>
      </c>
    </row>
    <row r="119" spans="1:6" s="6" customFormat="1" ht="35.1" customHeight="1">
      <c r="A119" s="266"/>
      <c r="B119" s="269"/>
      <c r="C119" s="72" t="s">
        <v>36</v>
      </c>
      <c r="D119" s="219"/>
      <c r="E119" s="32" t="s">
        <v>97</v>
      </c>
      <c r="F119" s="317">
        <f t="shared" si="8"/>
        <v>47058.823529411762</v>
      </c>
    </row>
    <row r="120" spans="1:6" s="6" customFormat="1" ht="35.1" customHeight="1">
      <c r="A120" s="266"/>
      <c r="B120" s="269"/>
      <c r="C120" s="72" t="s">
        <v>36</v>
      </c>
      <c r="D120" s="219"/>
      <c r="E120" s="32" t="s">
        <v>98</v>
      </c>
      <c r="F120" s="317">
        <f t="shared" si="8"/>
        <v>47058.823529411762</v>
      </c>
    </row>
    <row r="121" spans="1:6" s="6" customFormat="1" ht="35.1" customHeight="1">
      <c r="A121" s="266"/>
      <c r="B121" s="269"/>
      <c r="C121" s="72" t="s">
        <v>36</v>
      </c>
      <c r="D121" s="271"/>
      <c r="E121" s="32" t="s">
        <v>99</v>
      </c>
      <c r="F121" s="317">
        <f t="shared" si="8"/>
        <v>47058.823529411762</v>
      </c>
    </row>
    <row r="122" spans="1:6" s="6" customFormat="1" ht="35.1" customHeight="1" thickBot="1">
      <c r="A122" s="267"/>
      <c r="B122" s="270"/>
      <c r="C122" s="73" t="s">
        <v>36</v>
      </c>
      <c r="D122" s="272"/>
      <c r="E122" s="36" t="s">
        <v>100</v>
      </c>
      <c r="F122" s="317">
        <f t="shared" si="8"/>
        <v>47058.823529411762</v>
      </c>
    </row>
    <row r="123" spans="1:6" s="6" customFormat="1" ht="35.1" customHeight="1">
      <c r="A123" s="254" t="s">
        <v>9</v>
      </c>
      <c r="B123" s="257" t="s">
        <v>35</v>
      </c>
      <c r="C123" s="71" t="s">
        <v>36</v>
      </c>
      <c r="D123" s="148" t="s">
        <v>114</v>
      </c>
      <c r="E123" s="41" t="s">
        <v>104</v>
      </c>
      <c r="F123" s="319">
        <f>(1200000/10)</f>
        <v>120000</v>
      </c>
    </row>
    <row r="124" spans="1:6" s="6" customFormat="1" ht="35.1" customHeight="1">
      <c r="A124" s="255"/>
      <c r="B124" s="258"/>
      <c r="C124" s="72" t="s">
        <v>36</v>
      </c>
      <c r="D124" s="127"/>
      <c r="E124" s="32" t="s">
        <v>105</v>
      </c>
      <c r="F124" s="320">
        <f t="shared" ref="F124:F132" si="9">(1200000/10)</f>
        <v>120000</v>
      </c>
    </row>
    <row r="125" spans="1:6" s="6" customFormat="1" ht="35.1" customHeight="1">
      <c r="A125" s="255"/>
      <c r="B125" s="258"/>
      <c r="C125" s="72" t="s">
        <v>36</v>
      </c>
      <c r="D125" s="127"/>
      <c r="E125" s="32" t="s">
        <v>106</v>
      </c>
      <c r="F125" s="320">
        <f t="shared" si="9"/>
        <v>120000</v>
      </c>
    </row>
    <row r="126" spans="1:6" s="6" customFormat="1" ht="35.1" customHeight="1">
      <c r="A126" s="255"/>
      <c r="B126" s="258"/>
      <c r="C126" s="72" t="s">
        <v>36</v>
      </c>
      <c r="D126" s="127"/>
      <c r="E126" s="32" t="s">
        <v>107</v>
      </c>
      <c r="F126" s="320">
        <f t="shared" si="9"/>
        <v>120000</v>
      </c>
    </row>
    <row r="127" spans="1:6" s="6" customFormat="1" ht="35.1" customHeight="1">
      <c r="A127" s="255"/>
      <c r="B127" s="258"/>
      <c r="C127" s="72" t="s">
        <v>36</v>
      </c>
      <c r="D127" s="127"/>
      <c r="E127" s="32" t="s">
        <v>108</v>
      </c>
      <c r="F127" s="320">
        <f t="shared" si="9"/>
        <v>120000</v>
      </c>
    </row>
    <row r="128" spans="1:6" s="6" customFormat="1" ht="35.1" customHeight="1">
      <c r="A128" s="255"/>
      <c r="B128" s="258"/>
      <c r="C128" s="72" t="s">
        <v>36</v>
      </c>
      <c r="D128" s="127"/>
      <c r="E128" s="32" t="s">
        <v>109</v>
      </c>
      <c r="F128" s="320">
        <f t="shared" si="9"/>
        <v>120000</v>
      </c>
    </row>
    <row r="129" spans="1:6" s="6" customFormat="1" ht="35.1" customHeight="1">
      <c r="A129" s="255"/>
      <c r="B129" s="258"/>
      <c r="C129" s="72" t="s">
        <v>36</v>
      </c>
      <c r="D129" s="127"/>
      <c r="E129" s="32" t="s">
        <v>110</v>
      </c>
      <c r="F129" s="320">
        <f t="shared" si="9"/>
        <v>120000</v>
      </c>
    </row>
    <row r="130" spans="1:6" s="6" customFormat="1" ht="35.1" customHeight="1">
      <c r="A130" s="255"/>
      <c r="B130" s="258"/>
      <c r="C130" s="72" t="s">
        <v>36</v>
      </c>
      <c r="D130" s="127"/>
      <c r="E130" s="32" t="s">
        <v>111</v>
      </c>
      <c r="F130" s="320">
        <f t="shared" si="9"/>
        <v>120000</v>
      </c>
    </row>
    <row r="131" spans="1:6" s="6" customFormat="1" ht="35.1" customHeight="1">
      <c r="A131" s="255"/>
      <c r="B131" s="258"/>
      <c r="C131" s="72" t="s">
        <v>36</v>
      </c>
      <c r="D131" s="127"/>
      <c r="E131" s="32" t="s">
        <v>112</v>
      </c>
      <c r="F131" s="320">
        <f t="shared" si="9"/>
        <v>120000</v>
      </c>
    </row>
    <row r="132" spans="1:6" s="6" customFormat="1" ht="35.1" customHeight="1" thickBot="1">
      <c r="A132" s="256"/>
      <c r="B132" s="259"/>
      <c r="C132" s="73" t="s">
        <v>36</v>
      </c>
      <c r="D132" s="141"/>
      <c r="E132" s="36" t="s">
        <v>113</v>
      </c>
      <c r="F132" s="321">
        <f t="shared" si="9"/>
        <v>120000</v>
      </c>
    </row>
    <row r="133" spans="1:6" s="6" customFormat="1" ht="99.95" customHeight="1" thickBot="1">
      <c r="A133" s="43" t="s">
        <v>9</v>
      </c>
      <c r="B133" s="44" t="s">
        <v>35</v>
      </c>
      <c r="C133" s="82" t="s">
        <v>36</v>
      </c>
      <c r="D133" s="45" t="s">
        <v>115</v>
      </c>
      <c r="E133" s="46" t="s">
        <v>116</v>
      </c>
      <c r="F133" s="322">
        <v>400000</v>
      </c>
    </row>
    <row r="134" spans="1:6" s="6" customFormat="1" ht="99.95" customHeight="1" thickBot="1">
      <c r="A134" s="43" t="s">
        <v>9</v>
      </c>
      <c r="B134" s="44" t="s">
        <v>117</v>
      </c>
      <c r="C134" s="82" t="s">
        <v>118</v>
      </c>
      <c r="D134" s="47" t="s">
        <v>119</v>
      </c>
      <c r="E134" s="46" t="s">
        <v>116</v>
      </c>
      <c r="F134" s="322">
        <v>285714.28000000003</v>
      </c>
    </row>
    <row r="135" spans="1:6" s="6" customFormat="1" ht="35.1" customHeight="1">
      <c r="A135" s="155" t="s">
        <v>10</v>
      </c>
      <c r="B135" s="260" t="s">
        <v>43</v>
      </c>
      <c r="C135" s="71" t="s">
        <v>44</v>
      </c>
      <c r="D135" s="148" t="s">
        <v>120</v>
      </c>
      <c r="E135" s="41" t="s">
        <v>121</v>
      </c>
      <c r="F135" s="323">
        <f>(1200000/10)</f>
        <v>120000</v>
      </c>
    </row>
    <row r="136" spans="1:6" s="6" customFormat="1" ht="35.1" customHeight="1">
      <c r="A136" s="156"/>
      <c r="B136" s="261"/>
      <c r="C136" s="77" t="s">
        <v>44</v>
      </c>
      <c r="D136" s="127"/>
      <c r="E136" s="32" t="s">
        <v>122</v>
      </c>
      <c r="F136" s="299">
        <f t="shared" ref="F136:F144" si="10">(1200000/10)</f>
        <v>120000</v>
      </c>
    </row>
    <row r="137" spans="1:6" s="6" customFormat="1" ht="35.1" customHeight="1">
      <c r="A137" s="156"/>
      <c r="B137" s="261"/>
      <c r="C137" s="77" t="s">
        <v>44</v>
      </c>
      <c r="D137" s="127"/>
      <c r="E137" s="32" t="s">
        <v>123</v>
      </c>
      <c r="F137" s="299">
        <f t="shared" si="10"/>
        <v>120000</v>
      </c>
    </row>
    <row r="138" spans="1:6" s="6" customFormat="1" ht="35.1" customHeight="1">
      <c r="A138" s="156"/>
      <c r="B138" s="261"/>
      <c r="C138" s="77" t="s">
        <v>44</v>
      </c>
      <c r="D138" s="127"/>
      <c r="E138" s="32" t="s">
        <v>124</v>
      </c>
      <c r="F138" s="299">
        <f t="shared" si="10"/>
        <v>120000</v>
      </c>
    </row>
    <row r="139" spans="1:6" s="6" customFormat="1" ht="35.1" customHeight="1">
      <c r="A139" s="156"/>
      <c r="B139" s="261"/>
      <c r="C139" s="77" t="s">
        <v>44</v>
      </c>
      <c r="D139" s="127"/>
      <c r="E139" s="32" t="s">
        <v>125</v>
      </c>
      <c r="F139" s="299">
        <f t="shared" si="10"/>
        <v>120000</v>
      </c>
    </row>
    <row r="140" spans="1:6" s="6" customFormat="1" ht="35.1" customHeight="1">
      <c r="A140" s="156"/>
      <c r="B140" s="261"/>
      <c r="C140" s="77" t="s">
        <v>44</v>
      </c>
      <c r="D140" s="127"/>
      <c r="E140" s="32" t="s">
        <v>126</v>
      </c>
      <c r="F140" s="299">
        <f t="shared" si="10"/>
        <v>120000</v>
      </c>
    </row>
    <row r="141" spans="1:6" s="6" customFormat="1" ht="35.1" customHeight="1">
      <c r="A141" s="156"/>
      <c r="B141" s="261"/>
      <c r="C141" s="77" t="s">
        <v>44</v>
      </c>
      <c r="D141" s="127"/>
      <c r="E141" s="32" t="s">
        <v>127</v>
      </c>
      <c r="F141" s="299">
        <f t="shared" si="10"/>
        <v>120000</v>
      </c>
    </row>
    <row r="142" spans="1:6" s="6" customFormat="1" ht="35.1" customHeight="1">
      <c r="A142" s="156"/>
      <c r="B142" s="261"/>
      <c r="C142" s="77" t="s">
        <v>44</v>
      </c>
      <c r="D142" s="127"/>
      <c r="E142" s="32" t="s">
        <v>128</v>
      </c>
      <c r="F142" s="299">
        <f t="shared" si="10"/>
        <v>120000</v>
      </c>
    </row>
    <row r="143" spans="1:6" s="6" customFormat="1" ht="35.1" customHeight="1">
      <c r="A143" s="156"/>
      <c r="B143" s="261"/>
      <c r="C143" s="77" t="s">
        <v>44</v>
      </c>
      <c r="D143" s="127"/>
      <c r="E143" s="32" t="s">
        <v>129</v>
      </c>
      <c r="F143" s="299">
        <f t="shared" si="10"/>
        <v>120000</v>
      </c>
    </row>
    <row r="144" spans="1:6" s="6" customFormat="1" ht="35.1" customHeight="1" thickBot="1">
      <c r="A144" s="157"/>
      <c r="B144" s="262"/>
      <c r="C144" s="78" t="s">
        <v>44</v>
      </c>
      <c r="D144" s="141"/>
      <c r="E144" s="36" t="s">
        <v>130</v>
      </c>
      <c r="F144" s="324">
        <f t="shared" si="10"/>
        <v>120000</v>
      </c>
    </row>
    <row r="145" spans="1:6" s="6" customFormat="1" ht="35.1" customHeight="1">
      <c r="A145" s="155" t="s">
        <v>10</v>
      </c>
      <c r="B145" s="260" t="s">
        <v>81</v>
      </c>
      <c r="C145" s="79" t="s">
        <v>82</v>
      </c>
      <c r="D145" s="218" t="s">
        <v>131</v>
      </c>
      <c r="E145" s="41" t="s">
        <v>121</v>
      </c>
      <c r="F145" s="323">
        <f>(1200000/10)</f>
        <v>120000</v>
      </c>
    </row>
    <row r="146" spans="1:6" s="6" customFormat="1" ht="35.1" customHeight="1">
      <c r="A146" s="156"/>
      <c r="B146" s="261"/>
      <c r="C146" s="80" t="s">
        <v>82</v>
      </c>
      <c r="D146" s="219"/>
      <c r="E146" s="32" t="s">
        <v>122</v>
      </c>
      <c r="F146" s="299">
        <f t="shared" ref="F146:F154" si="11">(1200000/10)</f>
        <v>120000</v>
      </c>
    </row>
    <row r="147" spans="1:6" s="6" customFormat="1" ht="35.1" customHeight="1">
      <c r="A147" s="156"/>
      <c r="B147" s="261"/>
      <c r="C147" s="80" t="s">
        <v>82</v>
      </c>
      <c r="D147" s="219"/>
      <c r="E147" s="32" t="s">
        <v>123</v>
      </c>
      <c r="F147" s="299">
        <f t="shared" si="11"/>
        <v>120000</v>
      </c>
    </row>
    <row r="148" spans="1:6" s="6" customFormat="1" ht="33.75" customHeight="1">
      <c r="A148" s="156"/>
      <c r="B148" s="261"/>
      <c r="C148" s="80" t="s">
        <v>82</v>
      </c>
      <c r="D148" s="219"/>
      <c r="E148" s="32" t="s">
        <v>124</v>
      </c>
      <c r="F148" s="299">
        <f t="shared" si="11"/>
        <v>120000</v>
      </c>
    </row>
    <row r="149" spans="1:6" s="6" customFormat="1" ht="35.1" customHeight="1">
      <c r="A149" s="156"/>
      <c r="B149" s="261"/>
      <c r="C149" s="80" t="s">
        <v>82</v>
      </c>
      <c r="D149" s="219"/>
      <c r="E149" s="32" t="s">
        <v>125</v>
      </c>
      <c r="F149" s="299">
        <f t="shared" si="11"/>
        <v>120000</v>
      </c>
    </row>
    <row r="150" spans="1:6" s="6" customFormat="1" ht="35.1" customHeight="1">
      <c r="A150" s="156"/>
      <c r="B150" s="261"/>
      <c r="C150" s="80" t="s">
        <v>82</v>
      </c>
      <c r="D150" s="219"/>
      <c r="E150" s="32" t="s">
        <v>126</v>
      </c>
      <c r="F150" s="299">
        <f t="shared" si="11"/>
        <v>120000</v>
      </c>
    </row>
    <row r="151" spans="1:6" s="6" customFormat="1" ht="35.1" customHeight="1">
      <c r="A151" s="156"/>
      <c r="B151" s="261"/>
      <c r="C151" s="80" t="s">
        <v>82</v>
      </c>
      <c r="D151" s="219"/>
      <c r="E151" s="32" t="s">
        <v>127</v>
      </c>
      <c r="F151" s="299">
        <f t="shared" si="11"/>
        <v>120000</v>
      </c>
    </row>
    <row r="152" spans="1:6" s="6" customFormat="1" ht="35.1" customHeight="1">
      <c r="A152" s="156"/>
      <c r="B152" s="261"/>
      <c r="C152" s="80" t="s">
        <v>82</v>
      </c>
      <c r="D152" s="219"/>
      <c r="E152" s="32" t="s">
        <v>128</v>
      </c>
      <c r="F152" s="299">
        <f t="shared" si="11"/>
        <v>120000</v>
      </c>
    </row>
    <row r="153" spans="1:6" s="6" customFormat="1" ht="35.1" customHeight="1">
      <c r="A153" s="156"/>
      <c r="B153" s="261"/>
      <c r="C153" s="80" t="s">
        <v>82</v>
      </c>
      <c r="D153" s="219"/>
      <c r="E153" s="32" t="s">
        <v>129</v>
      </c>
      <c r="F153" s="299">
        <f t="shared" si="11"/>
        <v>120000</v>
      </c>
    </row>
    <row r="154" spans="1:6" s="6" customFormat="1" ht="35.1" customHeight="1" thickBot="1">
      <c r="A154" s="157"/>
      <c r="B154" s="262"/>
      <c r="C154" s="78" t="s">
        <v>82</v>
      </c>
      <c r="D154" s="220"/>
      <c r="E154" s="36" t="s">
        <v>130</v>
      </c>
      <c r="F154" s="324">
        <f t="shared" si="11"/>
        <v>120000</v>
      </c>
    </row>
    <row r="155" spans="1:6" s="6" customFormat="1" ht="35.1" customHeight="1">
      <c r="A155" s="197" t="s">
        <v>11</v>
      </c>
      <c r="B155" s="273" t="s">
        <v>57</v>
      </c>
      <c r="C155" s="83" t="s">
        <v>58</v>
      </c>
      <c r="D155" s="148" t="s">
        <v>132</v>
      </c>
      <c r="E155" s="39" t="s">
        <v>133</v>
      </c>
      <c r="F155" s="325">
        <f>(2057142.86/6)</f>
        <v>342857.14333333337</v>
      </c>
    </row>
    <row r="156" spans="1:6" s="6" customFormat="1" ht="35.1" customHeight="1">
      <c r="A156" s="198"/>
      <c r="B156" s="274"/>
      <c r="C156" s="84" t="s">
        <v>58</v>
      </c>
      <c r="D156" s="127"/>
      <c r="E156" s="32" t="s">
        <v>134</v>
      </c>
      <c r="F156" s="326">
        <f t="shared" ref="F156:F159" si="12">(2057142.86/6)</f>
        <v>342857.14333333337</v>
      </c>
    </row>
    <row r="157" spans="1:6" s="6" customFormat="1" ht="35.1" customHeight="1">
      <c r="A157" s="198"/>
      <c r="B157" s="274"/>
      <c r="C157" s="84" t="s">
        <v>58</v>
      </c>
      <c r="D157" s="127"/>
      <c r="E157" s="32" t="s">
        <v>135</v>
      </c>
      <c r="F157" s="326">
        <f t="shared" si="12"/>
        <v>342857.14333333337</v>
      </c>
    </row>
    <row r="158" spans="1:6" s="6" customFormat="1" ht="35.1" customHeight="1">
      <c r="A158" s="198"/>
      <c r="B158" s="274"/>
      <c r="C158" s="84" t="s">
        <v>58</v>
      </c>
      <c r="D158" s="127"/>
      <c r="E158" s="32" t="s">
        <v>136</v>
      </c>
      <c r="F158" s="326">
        <f t="shared" si="12"/>
        <v>342857.14333333337</v>
      </c>
    </row>
    <row r="159" spans="1:6" s="6" customFormat="1" ht="35.1" customHeight="1">
      <c r="A159" s="198"/>
      <c r="B159" s="274"/>
      <c r="C159" s="84" t="s">
        <v>58</v>
      </c>
      <c r="D159" s="127"/>
      <c r="E159" s="32" t="s">
        <v>137</v>
      </c>
      <c r="F159" s="326">
        <f t="shared" si="12"/>
        <v>342857.14333333337</v>
      </c>
    </row>
    <row r="160" spans="1:6" s="6" customFormat="1" ht="35.1" customHeight="1" thickBot="1">
      <c r="A160" s="199"/>
      <c r="B160" s="275"/>
      <c r="C160" s="85" t="s">
        <v>58</v>
      </c>
      <c r="D160" s="141"/>
      <c r="E160" s="40" t="s">
        <v>138</v>
      </c>
      <c r="F160" s="327">
        <f>(2057142.86/6)</f>
        <v>342857.14333333337</v>
      </c>
    </row>
    <row r="161" spans="1:6" s="6" customFormat="1" ht="35.1" customHeight="1">
      <c r="A161" s="251" t="s">
        <v>12</v>
      </c>
      <c r="B161" s="248" t="s">
        <v>35</v>
      </c>
      <c r="C161" s="86" t="s">
        <v>36</v>
      </c>
      <c r="D161" s="148" t="s">
        <v>139</v>
      </c>
      <c r="E161" s="39" t="s">
        <v>140</v>
      </c>
      <c r="F161" s="328">
        <f>(800000*0.4)</f>
        <v>320000</v>
      </c>
    </row>
    <row r="162" spans="1:6" s="6" customFormat="1" ht="35.1" customHeight="1">
      <c r="A162" s="252"/>
      <c r="B162" s="249"/>
      <c r="C162" s="84" t="s">
        <v>36</v>
      </c>
      <c r="D162" s="127"/>
      <c r="E162" s="32" t="s">
        <v>141</v>
      </c>
      <c r="F162" s="329">
        <f>(800000*0.3)</f>
        <v>240000</v>
      </c>
    </row>
    <row r="163" spans="1:6" s="6" customFormat="1" ht="35.1" customHeight="1" thickBot="1">
      <c r="A163" s="253"/>
      <c r="B163" s="250"/>
      <c r="C163" s="87" t="s">
        <v>36</v>
      </c>
      <c r="D163" s="141"/>
      <c r="E163" s="40" t="s">
        <v>142</v>
      </c>
      <c r="F163" s="329">
        <f>(800000*0.3)</f>
        <v>240000</v>
      </c>
    </row>
    <row r="164" spans="1:6" s="6" customFormat="1" ht="35.1" customHeight="1">
      <c r="A164" s="251" t="s">
        <v>12</v>
      </c>
      <c r="B164" s="248" t="s">
        <v>43</v>
      </c>
      <c r="C164" s="79" t="s">
        <v>44</v>
      </c>
      <c r="D164" s="218" t="s">
        <v>143</v>
      </c>
      <c r="E164" s="41" t="s">
        <v>144</v>
      </c>
      <c r="F164" s="328">
        <f>(800000*0.4)</f>
        <v>320000</v>
      </c>
    </row>
    <row r="165" spans="1:6" s="6" customFormat="1" ht="35.1" customHeight="1">
      <c r="A165" s="252"/>
      <c r="B165" s="249"/>
      <c r="C165" s="80" t="s">
        <v>44</v>
      </c>
      <c r="D165" s="219"/>
      <c r="E165" s="32" t="s">
        <v>145</v>
      </c>
      <c r="F165" s="329">
        <f>(800000*0.3)</f>
        <v>240000</v>
      </c>
    </row>
    <row r="166" spans="1:6" s="6" customFormat="1" ht="35.1" customHeight="1" thickBot="1">
      <c r="A166" s="253"/>
      <c r="B166" s="250"/>
      <c r="C166" s="78" t="s">
        <v>44</v>
      </c>
      <c r="D166" s="220"/>
      <c r="E166" s="36" t="s">
        <v>141</v>
      </c>
      <c r="F166" s="329">
        <f>(800000*0.3)</f>
        <v>240000</v>
      </c>
    </row>
    <row r="167" spans="1:6" s="6" customFormat="1" ht="35.1" customHeight="1">
      <c r="A167" s="251" t="s">
        <v>12</v>
      </c>
      <c r="B167" s="248" t="s">
        <v>81</v>
      </c>
      <c r="C167" s="79" t="s">
        <v>82</v>
      </c>
      <c r="D167" s="218" t="s">
        <v>146</v>
      </c>
      <c r="E167" s="41" t="s">
        <v>144</v>
      </c>
      <c r="F167" s="328">
        <f>(800000*0.4)</f>
        <v>320000</v>
      </c>
    </row>
    <row r="168" spans="1:6" s="6" customFormat="1" ht="35.1" customHeight="1">
      <c r="A168" s="252"/>
      <c r="B168" s="249"/>
      <c r="C168" s="80" t="s">
        <v>82</v>
      </c>
      <c r="D168" s="219"/>
      <c r="E168" s="38" t="s">
        <v>140</v>
      </c>
      <c r="F168" s="329">
        <f>(800000*0.3)</f>
        <v>240000</v>
      </c>
    </row>
    <row r="169" spans="1:6" s="6" customFormat="1" ht="35.1" customHeight="1" thickBot="1">
      <c r="A169" s="253"/>
      <c r="B169" s="250"/>
      <c r="C169" s="78" t="s">
        <v>82</v>
      </c>
      <c r="D169" s="220"/>
      <c r="E169" s="36" t="s">
        <v>141</v>
      </c>
      <c r="F169" s="330">
        <f>(800000*0.3)</f>
        <v>240000</v>
      </c>
    </row>
    <row r="170" spans="1:6" s="6" customFormat="1" ht="75" customHeight="1" thickBot="1">
      <c r="A170" s="48" t="s">
        <v>13</v>
      </c>
      <c r="B170" s="49" t="s">
        <v>147</v>
      </c>
      <c r="C170" s="88" t="s">
        <v>148</v>
      </c>
      <c r="D170" s="124" t="s">
        <v>149</v>
      </c>
      <c r="E170" s="50" t="s">
        <v>116</v>
      </c>
      <c r="F170" s="331">
        <v>942857.14</v>
      </c>
    </row>
    <row r="171" spans="1:6" s="6" customFormat="1" ht="75" customHeight="1" thickBot="1">
      <c r="A171" s="51" t="s">
        <v>13</v>
      </c>
      <c r="B171" s="52" t="s">
        <v>60</v>
      </c>
      <c r="C171" s="89" t="s">
        <v>61</v>
      </c>
      <c r="D171" s="53" t="s">
        <v>150</v>
      </c>
      <c r="E171" s="46" t="s">
        <v>116</v>
      </c>
      <c r="F171" s="332">
        <v>565714.29</v>
      </c>
    </row>
    <row r="172" spans="1:6" s="6" customFormat="1" ht="75" customHeight="1" thickBot="1">
      <c r="A172" s="51" t="s">
        <v>13</v>
      </c>
      <c r="B172" s="52" t="s">
        <v>35</v>
      </c>
      <c r="C172" s="90" t="s">
        <v>36</v>
      </c>
      <c r="D172" s="53" t="s">
        <v>151</v>
      </c>
      <c r="E172" s="46" t="s">
        <v>116</v>
      </c>
      <c r="F172" s="333">
        <v>377142.86</v>
      </c>
    </row>
    <row r="173" spans="1:6" s="6" customFormat="1" ht="35.1" customHeight="1">
      <c r="A173" s="242" t="s">
        <v>14</v>
      </c>
      <c r="B173" s="245" t="s">
        <v>35</v>
      </c>
      <c r="C173" s="71" t="s">
        <v>36</v>
      </c>
      <c r="D173" s="148" t="s">
        <v>152</v>
      </c>
      <c r="E173" s="41" t="s">
        <v>153</v>
      </c>
      <c r="F173" s="334">
        <f>(1234285.72/13)</f>
        <v>94945.055384615378</v>
      </c>
    </row>
    <row r="174" spans="1:6" s="6" customFormat="1" ht="35.1" customHeight="1">
      <c r="A174" s="243"/>
      <c r="B174" s="246"/>
      <c r="C174" s="77" t="s">
        <v>36</v>
      </c>
      <c r="D174" s="127"/>
      <c r="E174" s="32" t="s">
        <v>154</v>
      </c>
      <c r="F174" s="335">
        <f t="shared" ref="F174:F185" si="13">(1234285.72/13)</f>
        <v>94945.055384615378</v>
      </c>
    </row>
    <row r="175" spans="1:6" s="6" customFormat="1" ht="35.1" customHeight="1">
      <c r="A175" s="243"/>
      <c r="B175" s="246"/>
      <c r="C175" s="77" t="s">
        <v>36</v>
      </c>
      <c r="D175" s="127"/>
      <c r="E175" s="32" t="s">
        <v>155</v>
      </c>
      <c r="F175" s="335">
        <f t="shared" si="13"/>
        <v>94945.055384615378</v>
      </c>
    </row>
    <row r="176" spans="1:6" s="6" customFormat="1" ht="35.1" customHeight="1">
      <c r="A176" s="243"/>
      <c r="B176" s="246"/>
      <c r="C176" s="77" t="s">
        <v>36</v>
      </c>
      <c r="D176" s="127"/>
      <c r="E176" s="32" t="s">
        <v>156</v>
      </c>
      <c r="F176" s="335">
        <f t="shared" si="13"/>
        <v>94945.055384615378</v>
      </c>
    </row>
    <row r="177" spans="1:6" s="6" customFormat="1" ht="35.1" customHeight="1">
      <c r="A177" s="243"/>
      <c r="B177" s="246"/>
      <c r="C177" s="77" t="s">
        <v>36</v>
      </c>
      <c r="D177" s="127"/>
      <c r="E177" s="32" t="s">
        <v>157</v>
      </c>
      <c r="F177" s="335">
        <f t="shared" si="13"/>
        <v>94945.055384615378</v>
      </c>
    </row>
    <row r="178" spans="1:6" s="6" customFormat="1" ht="35.1" customHeight="1">
      <c r="A178" s="243"/>
      <c r="B178" s="246"/>
      <c r="C178" s="77" t="s">
        <v>36</v>
      </c>
      <c r="D178" s="127"/>
      <c r="E178" s="32" t="s">
        <v>158</v>
      </c>
      <c r="F178" s="335">
        <f t="shared" si="13"/>
        <v>94945.055384615378</v>
      </c>
    </row>
    <row r="179" spans="1:6" s="6" customFormat="1" ht="35.1" customHeight="1">
      <c r="A179" s="243"/>
      <c r="B179" s="246"/>
      <c r="C179" s="77" t="s">
        <v>36</v>
      </c>
      <c r="D179" s="127"/>
      <c r="E179" s="32" t="s">
        <v>159</v>
      </c>
      <c r="F179" s="335">
        <f t="shared" si="13"/>
        <v>94945.055384615378</v>
      </c>
    </row>
    <row r="180" spans="1:6" s="6" customFormat="1" ht="35.1" customHeight="1">
      <c r="A180" s="243"/>
      <c r="B180" s="246"/>
      <c r="C180" s="77" t="s">
        <v>36</v>
      </c>
      <c r="D180" s="127"/>
      <c r="E180" s="32" t="s">
        <v>160</v>
      </c>
      <c r="F180" s="335">
        <f t="shared" si="13"/>
        <v>94945.055384615378</v>
      </c>
    </row>
    <row r="181" spans="1:6" s="6" customFormat="1" ht="35.1" customHeight="1">
      <c r="A181" s="243"/>
      <c r="B181" s="246"/>
      <c r="C181" s="77" t="s">
        <v>36</v>
      </c>
      <c r="D181" s="127"/>
      <c r="E181" s="32" t="s">
        <v>161</v>
      </c>
      <c r="F181" s="335">
        <f t="shared" si="13"/>
        <v>94945.055384615378</v>
      </c>
    </row>
    <row r="182" spans="1:6" s="6" customFormat="1" ht="35.1" customHeight="1">
      <c r="A182" s="243"/>
      <c r="B182" s="246"/>
      <c r="C182" s="77" t="s">
        <v>36</v>
      </c>
      <c r="D182" s="127"/>
      <c r="E182" s="32" t="s">
        <v>162</v>
      </c>
      <c r="F182" s="335">
        <f t="shared" si="13"/>
        <v>94945.055384615378</v>
      </c>
    </row>
    <row r="183" spans="1:6" s="6" customFormat="1" ht="35.1" customHeight="1">
      <c r="A183" s="243"/>
      <c r="B183" s="246"/>
      <c r="C183" s="77" t="s">
        <v>36</v>
      </c>
      <c r="D183" s="127"/>
      <c r="E183" s="32" t="s">
        <v>163</v>
      </c>
      <c r="F183" s="335">
        <f t="shared" si="13"/>
        <v>94945.055384615378</v>
      </c>
    </row>
    <row r="184" spans="1:6" s="6" customFormat="1" ht="35.1" customHeight="1">
      <c r="A184" s="243"/>
      <c r="B184" s="246"/>
      <c r="C184" s="77" t="s">
        <v>36</v>
      </c>
      <c r="D184" s="127"/>
      <c r="E184" s="32" t="s">
        <v>164</v>
      </c>
      <c r="F184" s="335">
        <f t="shared" si="13"/>
        <v>94945.055384615378</v>
      </c>
    </row>
    <row r="185" spans="1:6" s="6" customFormat="1" ht="35.1" customHeight="1" thickBot="1">
      <c r="A185" s="244"/>
      <c r="B185" s="247"/>
      <c r="C185" s="78" t="s">
        <v>36</v>
      </c>
      <c r="D185" s="141"/>
      <c r="E185" s="36" t="s">
        <v>165</v>
      </c>
      <c r="F185" s="336">
        <f t="shared" si="13"/>
        <v>94945.055384615378</v>
      </c>
    </row>
    <row r="186" spans="1:6" s="6" customFormat="1" ht="35.1" customHeight="1">
      <c r="A186" s="242" t="s">
        <v>14</v>
      </c>
      <c r="B186" s="245" t="s">
        <v>147</v>
      </c>
      <c r="C186" s="79" t="s">
        <v>148</v>
      </c>
      <c r="D186" s="218" t="s">
        <v>166</v>
      </c>
      <c r="E186" s="41" t="s">
        <v>153</v>
      </c>
      <c r="F186" s="337">
        <f>(822857.14/13)</f>
        <v>63296.703076923077</v>
      </c>
    </row>
    <row r="187" spans="1:6" s="6" customFormat="1" ht="35.1" customHeight="1">
      <c r="A187" s="243"/>
      <c r="B187" s="246"/>
      <c r="C187" s="80" t="s">
        <v>148</v>
      </c>
      <c r="D187" s="219"/>
      <c r="E187" s="32" t="s">
        <v>167</v>
      </c>
      <c r="F187" s="338">
        <f t="shared" ref="F187:F198" si="14">(822857.14/13)</f>
        <v>63296.703076923077</v>
      </c>
    </row>
    <row r="188" spans="1:6" s="6" customFormat="1" ht="35.1" customHeight="1">
      <c r="A188" s="243"/>
      <c r="B188" s="246"/>
      <c r="C188" s="80" t="s">
        <v>148</v>
      </c>
      <c r="D188" s="219"/>
      <c r="E188" s="32" t="s">
        <v>155</v>
      </c>
      <c r="F188" s="338">
        <f t="shared" si="14"/>
        <v>63296.703076923077</v>
      </c>
    </row>
    <row r="189" spans="1:6" s="6" customFormat="1" ht="35.1" customHeight="1">
      <c r="A189" s="243"/>
      <c r="B189" s="246"/>
      <c r="C189" s="80" t="s">
        <v>148</v>
      </c>
      <c r="D189" s="219"/>
      <c r="E189" s="32" t="s">
        <v>156</v>
      </c>
      <c r="F189" s="338">
        <f t="shared" si="14"/>
        <v>63296.703076923077</v>
      </c>
    </row>
    <row r="190" spans="1:6" s="6" customFormat="1" ht="35.1" customHeight="1">
      <c r="A190" s="243"/>
      <c r="B190" s="246"/>
      <c r="C190" s="80" t="s">
        <v>148</v>
      </c>
      <c r="D190" s="219"/>
      <c r="E190" s="32" t="s">
        <v>157</v>
      </c>
      <c r="F190" s="338">
        <f t="shared" si="14"/>
        <v>63296.703076923077</v>
      </c>
    </row>
    <row r="191" spans="1:6" s="6" customFormat="1" ht="35.1" customHeight="1">
      <c r="A191" s="243"/>
      <c r="B191" s="246"/>
      <c r="C191" s="80" t="s">
        <v>148</v>
      </c>
      <c r="D191" s="219"/>
      <c r="E191" s="32" t="s">
        <v>158</v>
      </c>
      <c r="F191" s="338">
        <f t="shared" si="14"/>
        <v>63296.703076923077</v>
      </c>
    </row>
    <row r="192" spans="1:6" s="6" customFormat="1" ht="35.1" customHeight="1">
      <c r="A192" s="243"/>
      <c r="B192" s="246"/>
      <c r="C192" s="80" t="s">
        <v>148</v>
      </c>
      <c r="D192" s="219"/>
      <c r="E192" s="32" t="s">
        <v>159</v>
      </c>
      <c r="F192" s="338">
        <f t="shared" si="14"/>
        <v>63296.703076923077</v>
      </c>
    </row>
    <row r="193" spans="1:6" s="6" customFormat="1" ht="35.1" customHeight="1">
      <c r="A193" s="243"/>
      <c r="B193" s="246"/>
      <c r="C193" s="80" t="s">
        <v>148</v>
      </c>
      <c r="D193" s="219"/>
      <c r="E193" s="32" t="s">
        <v>161</v>
      </c>
      <c r="F193" s="338">
        <f t="shared" si="14"/>
        <v>63296.703076923077</v>
      </c>
    </row>
    <row r="194" spans="1:6" s="6" customFormat="1" ht="35.1" customHeight="1">
      <c r="A194" s="243"/>
      <c r="B194" s="246"/>
      <c r="C194" s="80" t="s">
        <v>148</v>
      </c>
      <c r="D194" s="219"/>
      <c r="E194" s="32" t="s">
        <v>162</v>
      </c>
      <c r="F194" s="338">
        <f t="shared" si="14"/>
        <v>63296.703076923077</v>
      </c>
    </row>
    <row r="195" spans="1:6" s="6" customFormat="1" ht="35.1" customHeight="1">
      <c r="A195" s="243"/>
      <c r="B195" s="246"/>
      <c r="C195" s="80" t="s">
        <v>148</v>
      </c>
      <c r="D195" s="219"/>
      <c r="E195" s="32" t="s">
        <v>168</v>
      </c>
      <c r="F195" s="338">
        <f t="shared" si="14"/>
        <v>63296.703076923077</v>
      </c>
    </row>
    <row r="196" spans="1:6" s="6" customFormat="1" ht="35.1" customHeight="1">
      <c r="A196" s="243"/>
      <c r="B196" s="246"/>
      <c r="C196" s="80" t="s">
        <v>148</v>
      </c>
      <c r="D196" s="219"/>
      <c r="E196" s="32" t="s">
        <v>163</v>
      </c>
      <c r="F196" s="338">
        <f t="shared" si="14"/>
        <v>63296.703076923077</v>
      </c>
    </row>
    <row r="197" spans="1:6" s="6" customFormat="1" ht="35.1" customHeight="1">
      <c r="A197" s="243"/>
      <c r="B197" s="246"/>
      <c r="C197" s="80" t="s">
        <v>148</v>
      </c>
      <c r="D197" s="219"/>
      <c r="E197" s="32" t="s">
        <v>164</v>
      </c>
      <c r="F197" s="338">
        <f t="shared" si="14"/>
        <v>63296.703076923077</v>
      </c>
    </row>
    <row r="198" spans="1:6" s="6" customFormat="1" ht="35.1" customHeight="1" thickBot="1">
      <c r="A198" s="244"/>
      <c r="B198" s="247"/>
      <c r="C198" s="78" t="s">
        <v>148</v>
      </c>
      <c r="D198" s="220"/>
      <c r="E198" s="36" t="s">
        <v>165</v>
      </c>
      <c r="F198" s="339">
        <f t="shared" si="14"/>
        <v>63296.703076923077</v>
      </c>
    </row>
    <row r="199" spans="1:6" s="6" customFormat="1" ht="69.95" customHeight="1" thickBot="1">
      <c r="A199" s="54" t="s">
        <v>15</v>
      </c>
      <c r="B199" s="55" t="s">
        <v>54</v>
      </c>
      <c r="C199" s="82" t="s">
        <v>55</v>
      </c>
      <c r="D199" s="53" t="s">
        <v>169</v>
      </c>
      <c r="E199" s="46" t="s">
        <v>116</v>
      </c>
      <c r="F199" s="340">
        <v>1885714.29</v>
      </c>
    </row>
    <row r="200" spans="1:6" s="6" customFormat="1" ht="35.1" customHeight="1">
      <c r="A200" s="236" t="s">
        <v>16</v>
      </c>
      <c r="B200" s="239" t="s">
        <v>35</v>
      </c>
      <c r="C200" s="71" t="s">
        <v>36</v>
      </c>
      <c r="D200" s="148" t="s">
        <v>170</v>
      </c>
      <c r="E200" s="41" t="s">
        <v>171</v>
      </c>
      <c r="F200" s="341">
        <f>(754285.72/11)</f>
        <v>68571.429090909092</v>
      </c>
    </row>
    <row r="201" spans="1:6" s="6" customFormat="1" ht="35.1" customHeight="1">
      <c r="A201" s="237"/>
      <c r="B201" s="240"/>
      <c r="C201" s="72" t="s">
        <v>36</v>
      </c>
      <c r="D201" s="127"/>
      <c r="E201" s="32" t="s">
        <v>172</v>
      </c>
      <c r="F201" s="342">
        <f t="shared" ref="F201:F210" si="15">(754285.72/11)</f>
        <v>68571.429090909092</v>
      </c>
    </row>
    <row r="202" spans="1:6" s="6" customFormat="1" ht="35.1" customHeight="1">
      <c r="A202" s="237"/>
      <c r="B202" s="240"/>
      <c r="C202" s="72" t="s">
        <v>36</v>
      </c>
      <c r="D202" s="127"/>
      <c r="E202" s="32" t="s">
        <v>173</v>
      </c>
      <c r="F202" s="342">
        <f t="shared" si="15"/>
        <v>68571.429090909092</v>
      </c>
    </row>
    <row r="203" spans="1:6" s="6" customFormat="1" ht="35.1" customHeight="1">
      <c r="A203" s="237"/>
      <c r="B203" s="240"/>
      <c r="C203" s="72" t="s">
        <v>36</v>
      </c>
      <c r="D203" s="127"/>
      <c r="E203" s="32" t="s">
        <v>174</v>
      </c>
      <c r="F203" s="342">
        <f t="shared" si="15"/>
        <v>68571.429090909092</v>
      </c>
    </row>
    <row r="204" spans="1:6" s="6" customFormat="1" ht="35.1" customHeight="1">
      <c r="A204" s="237"/>
      <c r="B204" s="240"/>
      <c r="C204" s="72" t="s">
        <v>36</v>
      </c>
      <c r="D204" s="127"/>
      <c r="E204" s="32" t="s">
        <v>175</v>
      </c>
      <c r="F204" s="342">
        <f t="shared" si="15"/>
        <v>68571.429090909092</v>
      </c>
    </row>
    <row r="205" spans="1:6" s="6" customFormat="1" ht="35.1" customHeight="1">
      <c r="A205" s="237"/>
      <c r="B205" s="240"/>
      <c r="C205" s="72" t="s">
        <v>36</v>
      </c>
      <c r="D205" s="127"/>
      <c r="E205" s="32" t="s">
        <v>176</v>
      </c>
      <c r="F205" s="342">
        <f t="shared" si="15"/>
        <v>68571.429090909092</v>
      </c>
    </row>
    <row r="206" spans="1:6" s="6" customFormat="1" ht="35.1" customHeight="1">
      <c r="A206" s="237"/>
      <c r="B206" s="240"/>
      <c r="C206" s="72" t="s">
        <v>36</v>
      </c>
      <c r="D206" s="127"/>
      <c r="E206" s="32" t="s">
        <v>177</v>
      </c>
      <c r="F206" s="342">
        <f t="shared" si="15"/>
        <v>68571.429090909092</v>
      </c>
    </row>
    <row r="207" spans="1:6" s="6" customFormat="1" ht="35.1" customHeight="1">
      <c r="A207" s="237"/>
      <c r="B207" s="240"/>
      <c r="C207" s="72" t="s">
        <v>36</v>
      </c>
      <c r="D207" s="127"/>
      <c r="E207" s="32" t="s">
        <v>178</v>
      </c>
      <c r="F207" s="342">
        <f t="shared" si="15"/>
        <v>68571.429090909092</v>
      </c>
    </row>
    <row r="208" spans="1:6" s="6" customFormat="1" ht="35.1" customHeight="1">
      <c r="A208" s="237"/>
      <c r="B208" s="240"/>
      <c r="C208" s="72" t="s">
        <v>36</v>
      </c>
      <c r="D208" s="127"/>
      <c r="E208" s="32" t="s">
        <v>179</v>
      </c>
      <c r="F208" s="342">
        <f t="shared" si="15"/>
        <v>68571.429090909092</v>
      </c>
    </row>
    <row r="209" spans="1:6" s="6" customFormat="1" ht="35.1" customHeight="1">
      <c r="A209" s="237"/>
      <c r="B209" s="240"/>
      <c r="C209" s="72" t="s">
        <v>36</v>
      </c>
      <c r="D209" s="127"/>
      <c r="E209" s="32" t="s">
        <v>180</v>
      </c>
      <c r="F209" s="342">
        <f t="shared" si="15"/>
        <v>68571.429090909092</v>
      </c>
    </row>
    <row r="210" spans="1:6" s="6" customFormat="1" ht="35.1" customHeight="1" thickBot="1">
      <c r="A210" s="238"/>
      <c r="B210" s="241"/>
      <c r="C210" s="73" t="s">
        <v>36</v>
      </c>
      <c r="D210" s="141"/>
      <c r="E210" s="36" t="s">
        <v>181</v>
      </c>
      <c r="F210" s="343">
        <f t="shared" si="15"/>
        <v>68571.429090909092</v>
      </c>
    </row>
    <row r="211" spans="1:6" s="6" customFormat="1" ht="35.1" customHeight="1">
      <c r="A211" s="236" t="s">
        <v>16</v>
      </c>
      <c r="B211" s="239" t="s">
        <v>54</v>
      </c>
      <c r="C211" s="83" t="s">
        <v>55</v>
      </c>
      <c r="D211" s="218" t="s">
        <v>182</v>
      </c>
      <c r="E211" s="41" t="s">
        <v>171</v>
      </c>
      <c r="F211" s="344">
        <f>(565714.29/11)</f>
        <v>51428.571818181823</v>
      </c>
    </row>
    <row r="212" spans="1:6" s="6" customFormat="1" ht="35.1" customHeight="1">
      <c r="A212" s="237"/>
      <c r="B212" s="240"/>
      <c r="C212" s="106" t="s">
        <v>55</v>
      </c>
      <c r="D212" s="219"/>
      <c r="E212" s="32" t="s">
        <v>172</v>
      </c>
      <c r="F212" s="345">
        <f t="shared" ref="F212:F221" si="16">(565714.29/11)</f>
        <v>51428.571818181823</v>
      </c>
    </row>
    <row r="213" spans="1:6" s="6" customFormat="1" ht="35.1" customHeight="1">
      <c r="A213" s="237"/>
      <c r="B213" s="240"/>
      <c r="C213" s="106" t="s">
        <v>55</v>
      </c>
      <c r="D213" s="219"/>
      <c r="E213" s="32" t="s">
        <v>173</v>
      </c>
      <c r="F213" s="345">
        <f t="shared" si="16"/>
        <v>51428.571818181823</v>
      </c>
    </row>
    <row r="214" spans="1:6" s="6" customFormat="1" ht="35.1" customHeight="1">
      <c r="A214" s="237"/>
      <c r="B214" s="240"/>
      <c r="C214" s="106" t="s">
        <v>55</v>
      </c>
      <c r="D214" s="219"/>
      <c r="E214" s="32" t="s">
        <v>174</v>
      </c>
      <c r="F214" s="345">
        <f t="shared" si="16"/>
        <v>51428.571818181823</v>
      </c>
    </row>
    <row r="215" spans="1:6" s="6" customFormat="1" ht="35.1" customHeight="1">
      <c r="A215" s="237"/>
      <c r="B215" s="240"/>
      <c r="C215" s="106" t="s">
        <v>55</v>
      </c>
      <c r="D215" s="219"/>
      <c r="E215" s="32" t="s">
        <v>175</v>
      </c>
      <c r="F215" s="345">
        <f t="shared" si="16"/>
        <v>51428.571818181823</v>
      </c>
    </row>
    <row r="216" spans="1:6" s="6" customFormat="1" ht="35.1" customHeight="1">
      <c r="A216" s="237"/>
      <c r="B216" s="240"/>
      <c r="C216" s="106" t="s">
        <v>55</v>
      </c>
      <c r="D216" s="219"/>
      <c r="E216" s="32" t="s">
        <v>176</v>
      </c>
      <c r="F216" s="345">
        <f t="shared" si="16"/>
        <v>51428.571818181823</v>
      </c>
    </row>
    <row r="217" spans="1:6" s="6" customFormat="1" ht="35.1" customHeight="1">
      <c r="A217" s="237"/>
      <c r="B217" s="240"/>
      <c r="C217" s="106" t="s">
        <v>55</v>
      </c>
      <c r="D217" s="219"/>
      <c r="E217" s="32" t="s">
        <v>177</v>
      </c>
      <c r="F217" s="345">
        <f t="shared" si="16"/>
        <v>51428.571818181823</v>
      </c>
    </row>
    <row r="218" spans="1:6" s="6" customFormat="1" ht="35.1" customHeight="1">
      <c r="A218" s="237"/>
      <c r="B218" s="240"/>
      <c r="C218" s="106" t="s">
        <v>55</v>
      </c>
      <c r="D218" s="219"/>
      <c r="E218" s="32" t="s">
        <v>178</v>
      </c>
      <c r="F218" s="345">
        <f t="shared" si="16"/>
        <v>51428.571818181823</v>
      </c>
    </row>
    <row r="219" spans="1:6" s="6" customFormat="1" ht="35.1" customHeight="1">
      <c r="A219" s="237"/>
      <c r="B219" s="240"/>
      <c r="C219" s="106" t="s">
        <v>55</v>
      </c>
      <c r="D219" s="219"/>
      <c r="E219" s="32" t="s">
        <v>179</v>
      </c>
      <c r="F219" s="345">
        <f t="shared" si="16"/>
        <v>51428.571818181823</v>
      </c>
    </row>
    <row r="220" spans="1:6" s="6" customFormat="1" ht="35.1" customHeight="1">
      <c r="A220" s="237"/>
      <c r="B220" s="240"/>
      <c r="C220" s="106" t="s">
        <v>55</v>
      </c>
      <c r="D220" s="219"/>
      <c r="E220" s="32" t="s">
        <v>180</v>
      </c>
      <c r="F220" s="345">
        <f t="shared" si="16"/>
        <v>51428.571818181823</v>
      </c>
    </row>
    <row r="221" spans="1:6" s="6" customFormat="1" ht="35.1" customHeight="1" thickBot="1">
      <c r="A221" s="238"/>
      <c r="B221" s="241"/>
      <c r="C221" s="87" t="s">
        <v>55</v>
      </c>
      <c r="D221" s="220"/>
      <c r="E221" s="36" t="s">
        <v>181</v>
      </c>
      <c r="F221" s="346">
        <f t="shared" si="16"/>
        <v>51428.571818181823</v>
      </c>
    </row>
    <row r="222" spans="1:6" s="6" customFormat="1" ht="35.1" customHeight="1">
      <c r="A222" s="236" t="s">
        <v>16</v>
      </c>
      <c r="B222" s="239" t="s">
        <v>35</v>
      </c>
      <c r="C222" s="71" t="s">
        <v>36</v>
      </c>
      <c r="D222" s="218" t="s">
        <v>183</v>
      </c>
      <c r="E222" s="41" t="s">
        <v>171</v>
      </c>
      <c r="F222" s="323">
        <f>(565714.29/11)</f>
        <v>51428.571818181823</v>
      </c>
    </row>
    <row r="223" spans="1:6" s="6" customFormat="1" ht="35.1" customHeight="1">
      <c r="A223" s="237"/>
      <c r="B223" s="240"/>
      <c r="C223" s="72" t="s">
        <v>36</v>
      </c>
      <c r="D223" s="219"/>
      <c r="E223" s="32" t="s">
        <v>172</v>
      </c>
      <c r="F223" s="299">
        <f t="shared" ref="F223:F232" si="17">(565714.29/11)</f>
        <v>51428.571818181823</v>
      </c>
    </row>
    <row r="224" spans="1:6" s="6" customFormat="1" ht="35.1" customHeight="1">
      <c r="A224" s="237"/>
      <c r="B224" s="240"/>
      <c r="C224" s="72" t="s">
        <v>36</v>
      </c>
      <c r="D224" s="219"/>
      <c r="E224" s="32" t="s">
        <v>173</v>
      </c>
      <c r="F224" s="299">
        <f t="shared" si="17"/>
        <v>51428.571818181823</v>
      </c>
    </row>
    <row r="225" spans="1:6" s="6" customFormat="1" ht="35.1" customHeight="1">
      <c r="A225" s="237"/>
      <c r="B225" s="240"/>
      <c r="C225" s="72" t="s">
        <v>36</v>
      </c>
      <c r="D225" s="219"/>
      <c r="E225" s="32" t="s">
        <v>174</v>
      </c>
      <c r="F225" s="299">
        <f t="shared" si="17"/>
        <v>51428.571818181823</v>
      </c>
    </row>
    <row r="226" spans="1:6" s="6" customFormat="1" ht="35.1" customHeight="1">
      <c r="A226" s="237"/>
      <c r="B226" s="240"/>
      <c r="C226" s="72" t="s">
        <v>36</v>
      </c>
      <c r="D226" s="219"/>
      <c r="E226" s="32" t="s">
        <v>175</v>
      </c>
      <c r="F226" s="299">
        <f t="shared" si="17"/>
        <v>51428.571818181823</v>
      </c>
    </row>
    <row r="227" spans="1:6" s="6" customFormat="1" ht="35.1" customHeight="1">
      <c r="A227" s="237"/>
      <c r="B227" s="240"/>
      <c r="C227" s="72" t="s">
        <v>36</v>
      </c>
      <c r="D227" s="219"/>
      <c r="E227" s="32" t="s">
        <v>176</v>
      </c>
      <c r="F227" s="299">
        <f t="shared" si="17"/>
        <v>51428.571818181823</v>
      </c>
    </row>
    <row r="228" spans="1:6" s="6" customFormat="1" ht="35.1" customHeight="1">
      <c r="A228" s="237"/>
      <c r="B228" s="240"/>
      <c r="C228" s="72" t="s">
        <v>36</v>
      </c>
      <c r="D228" s="219"/>
      <c r="E228" s="32" t="s">
        <v>177</v>
      </c>
      <c r="F228" s="299">
        <f t="shared" si="17"/>
        <v>51428.571818181823</v>
      </c>
    </row>
    <row r="229" spans="1:6" s="6" customFormat="1" ht="35.1" customHeight="1">
      <c r="A229" s="237"/>
      <c r="B229" s="240"/>
      <c r="C229" s="72" t="s">
        <v>36</v>
      </c>
      <c r="D229" s="219"/>
      <c r="E229" s="32" t="s">
        <v>178</v>
      </c>
      <c r="F229" s="299">
        <f t="shared" si="17"/>
        <v>51428.571818181823</v>
      </c>
    </row>
    <row r="230" spans="1:6" s="6" customFormat="1" ht="35.1" customHeight="1">
      <c r="A230" s="237"/>
      <c r="B230" s="240"/>
      <c r="C230" s="72" t="s">
        <v>36</v>
      </c>
      <c r="D230" s="219"/>
      <c r="E230" s="32" t="s">
        <v>179</v>
      </c>
      <c r="F230" s="299">
        <f t="shared" si="17"/>
        <v>51428.571818181823</v>
      </c>
    </row>
    <row r="231" spans="1:6" s="6" customFormat="1" ht="35.1" customHeight="1">
      <c r="A231" s="237"/>
      <c r="B231" s="240"/>
      <c r="C231" s="72" t="s">
        <v>36</v>
      </c>
      <c r="D231" s="219"/>
      <c r="E231" s="32" t="s">
        <v>180</v>
      </c>
      <c r="F231" s="299">
        <f t="shared" si="17"/>
        <v>51428.571818181823</v>
      </c>
    </row>
    <row r="232" spans="1:6" s="6" customFormat="1" ht="35.1" customHeight="1" thickBot="1">
      <c r="A232" s="238"/>
      <c r="B232" s="241"/>
      <c r="C232" s="73" t="s">
        <v>36</v>
      </c>
      <c r="D232" s="220"/>
      <c r="E232" s="36" t="s">
        <v>181</v>
      </c>
      <c r="F232" s="324">
        <f t="shared" si="17"/>
        <v>51428.571818181823</v>
      </c>
    </row>
    <row r="233" spans="1:6" s="6" customFormat="1" ht="69.95" customHeight="1" thickBot="1">
      <c r="A233" s="30" t="s">
        <v>17</v>
      </c>
      <c r="B233" s="31" t="s">
        <v>54</v>
      </c>
      <c r="C233" s="79" t="s">
        <v>55</v>
      </c>
      <c r="D233" s="99" t="s">
        <v>184</v>
      </c>
      <c r="E233" s="100" t="s">
        <v>116</v>
      </c>
      <c r="F233" s="347">
        <v>628571.43000000005</v>
      </c>
    </row>
    <row r="234" spans="1:6" s="6" customFormat="1" ht="90" customHeight="1" thickBot="1">
      <c r="A234" s="56" t="s">
        <v>17</v>
      </c>
      <c r="B234" s="57" t="s">
        <v>185</v>
      </c>
      <c r="C234" s="91" t="s">
        <v>186</v>
      </c>
      <c r="D234" s="53" t="s">
        <v>187</v>
      </c>
      <c r="E234" s="58" t="s">
        <v>116</v>
      </c>
      <c r="F234" s="340">
        <v>628571.43000000005</v>
      </c>
    </row>
    <row r="235" spans="1:6" s="6" customFormat="1" ht="69.95" customHeight="1" thickBot="1">
      <c r="A235" s="30" t="s">
        <v>17</v>
      </c>
      <c r="B235" s="31" t="s">
        <v>81</v>
      </c>
      <c r="C235" s="79" t="s">
        <v>82</v>
      </c>
      <c r="D235" s="123" t="s">
        <v>188</v>
      </c>
      <c r="E235" s="100" t="s">
        <v>116</v>
      </c>
      <c r="F235" s="347">
        <v>628571.42000000004</v>
      </c>
    </row>
    <row r="236" spans="1:6" s="6" customFormat="1" ht="35.1" customHeight="1">
      <c r="A236" s="230" t="s">
        <v>18</v>
      </c>
      <c r="B236" s="233" t="s">
        <v>54</v>
      </c>
      <c r="C236" s="71" t="s">
        <v>55</v>
      </c>
      <c r="D236" s="209" t="s">
        <v>189</v>
      </c>
      <c r="E236" s="41" t="s">
        <v>190</v>
      </c>
      <c r="F236" s="348">
        <f>(1114285.72/10)</f>
        <v>111428.572</v>
      </c>
    </row>
    <row r="237" spans="1:6" s="6" customFormat="1" ht="35.1" customHeight="1">
      <c r="A237" s="231"/>
      <c r="B237" s="234"/>
      <c r="C237" s="72" t="s">
        <v>55</v>
      </c>
      <c r="D237" s="210"/>
      <c r="E237" s="32" t="s">
        <v>191</v>
      </c>
      <c r="F237" s="349">
        <f t="shared" ref="F237:F244" si="18">(1114285.72/10)</f>
        <v>111428.572</v>
      </c>
    </row>
    <row r="238" spans="1:6" s="6" customFormat="1" ht="35.1" customHeight="1">
      <c r="A238" s="231"/>
      <c r="B238" s="234"/>
      <c r="C238" s="72" t="s">
        <v>55</v>
      </c>
      <c r="D238" s="210"/>
      <c r="E238" s="32" t="s">
        <v>192</v>
      </c>
      <c r="F238" s="349">
        <f t="shared" si="18"/>
        <v>111428.572</v>
      </c>
    </row>
    <row r="239" spans="1:6" s="6" customFormat="1" ht="35.1" customHeight="1">
      <c r="A239" s="231"/>
      <c r="B239" s="234"/>
      <c r="C239" s="72" t="s">
        <v>55</v>
      </c>
      <c r="D239" s="210"/>
      <c r="E239" s="32" t="s">
        <v>193</v>
      </c>
      <c r="F239" s="349">
        <f t="shared" si="18"/>
        <v>111428.572</v>
      </c>
    </row>
    <row r="240" spans="1:6" s="6" customFormat="1" ht="35.1" customHeight="1">
      <c r="A240" s="231"/>
      <c r="B240" s="234"/>
      <c r="C240" s="72" t="s">
        <v>55</v>
      </c>
      <c r="D240" s="210"/>
      <c r="E240" s="32" t="s">
        <v>194</v>
      </c>
      <c r="F240" s="349">
        <f t="shared" si="18"/>
        <v>111428.572</v>
      </c>
    </row>
    <row r="241" spans="1:6" s="6" customFormat="1" ht="35.1" customHeight="1">
      <c r="A241" s="231"/>
      <c r="B241" s="234"/>
      <c r="C241" s="72" t="s">
        <v>55</v>
      </c>
      <c r="D241" s="210"/>
      <c r="E241" s="32" t="s">
        <v>195</v>
      </c>
      <c r="F241" s="349">
        <f t="shared" si="18"/>
        <v>111428.572</v>
      </c>
    </row>
    <row r="242" spans="1:6" s="6" customFormat="1" ht="35.1" customHeight="1">
      <c r="A242" s="231"/>
      <c r="B242" s="234"/>
      <c r="C242" s="72" t="s">
        <v>55</v>
      </c>
      <c r="D242" s="210"/>
      <c r="E242" s="32" t="s">
        <v>196</v>
      </c>
      <c r="F242" s="349">
        <f t="shared" si="18"/>
        <v>111428.572</v>
      </c>
    </row>
    <row r="243" spans="1:6" s="6" customFormat="1" ht="35.1" customHeight="1">
      <c r="A243" s="231"/>
      <c r="B243" s="234"/>
      <c r="C243" s="72" t="s">
        <v>55</v>
      </c>
      <c r="D243" s="210"/>
      <c r="E243" s="32" t="s">
        <v>197</v>
      </c>
      <c r="F243" s="349">
        <f t="shared" si="18"/>
        <v>111428.572</v>
      </c>
    </row>
    <row r="244" spans="1:6" s="6" customFormat="1" ht="35.1" customHeight="1">
      <c r="A244" s="231"/>
      <c r="B244" s="234"/>
      <c r="C244" s="72" t="s">
        <v>55</v>
      </c>
      <c r="D244" s="210"/>
      <c r="E244" s="32" t="s">
        <v>198</v>
      </c>
      <c r="F244" s="349">
        <f t="shared" si="18"/>
        <v>111428.572</v>
      </c>
    </row>
    <row r="245" spans="1:6" s="6" customFormat="1" ht="35.1" customHeight="1" thickBot="1">
      <c r="A245" s="232"/>
      <c r="B245" s="235"/>
      <c r="C245" s="73" t="s">
        <v>55</v>
      </c>
      <c r="D245" s="211"/>
      <c r="E245" s="36" t="s">
        <v>199</v>
      </c>
      <c r="F245" s="350">
        <f>(1114285.72/10)</f>
        <v>111428.572</v>
      </c>
    </row>
    <row r="246" spans="1:6" s="6" customFormat="1" ht="35.1" customHeight="1">
      <c r="A246" s="230" t="s">
        <v>18</v>
      </c>
      <c r="B246" s="233" t="s">
        <v>35</v>
      </c>
      <c r="C246" s="79" t="s">
        <v>36</v>
      </c>
      <c r="D246" s="218" t="s">
        <v>139</v>
      </c>
      <c r="E246" s="41" t="s">
        <v>190</v>
      </c>
      <c r="F246" s="348">
        <f>(1114285.71/10)</f>
        <v>111428.571</v>
      </c>
    </row>
    <row r="247" spans="1:6" s="6" customFormat="1" ht="35.1" customHeight="1">
      <c r="A247" s="231"/>
      <c r="B247" s="234"/>
      <c r="C247" s="80" t="s">
        <v>36</v>
      </c>
      <c r="D247" s="219"/>
      <c r="E247" s="32" t="s">
        <v>191</v>
      </c>
      <c r="F247" s="349">
        <f t="shared" ref="F247:F255" si="19">(1114285.71/10)</f>
        <v>111428.571</v>
      </c>
    </row>
    <row r="248" spans="1:6" s="6" customFormat="1" ht="35.1" customHeight="1">
      <c r="A248" s="231"/>
      <c r="B248" s="234"/>
      <c r="C248" s="80" t="s">
        <v>36</v>
      </c>
      <c r="D248" s="219"/>
      <c r="E248" s="32" t="s">
        <v>192</v>
      </c>
      <c r="F248" s="349">
        <f t="shared" si="19"/>
        <v>111428.571</v>
      </c>
    </row>
    <row r="249" spans="1:6" s="6" customFormat="1" ht="35.1" customHeight="1">
      <c r="A249" s="231"/>
      <c r="B249" s="234"/>
      <c r="C249" s="80" t="s">
        <v>36</v>
      </c>
      <c r="D249" s="219"/>
      <c r="E249" s="32" t="s">
        <v>193</v>
      </c>
      <c r="F249" s="349">
        <f t="shared" si="19"/>
        <v>111428.571</v>
      </c>
    </row>
    <row r="250" spans="1:6" s="6" customFormat="1" ht="35.1" customHeight="1">
      <c r="A250" s="231"/>
      <c r="B250" s="234"/>
      <c r="C250" s="80" t="s">
        <v>36</v>
      </c>
      <c r="D250" s="219"/>
      <c r="E250" s="32" t="s">
        <v>194</v>
      </c>
      <c r="F250" s="349">
        <f t="shared" si="19"/>
        <v>111428.571</v>
      </c>
    </row>
    <row r="251" spans="1:6" s="6" customFormat="1" ht="35.1" customHeight="1">
      <c r="A251" s="231"/>
      <c r="B251" s="234"/>
      <c r="C251" s="80" t="s">
        <v>36</v>
      </c>
      <c r="D251" s="219"/>
      <c r="E251" s="32" t="s">
        <v>195</v>
      </c>
      <c r="F251" s="349">
        <f t="shared" si="19"/>
        <v>111428.571</v>
      </c>
    </row>
    <row r="252" spans="1:6" s="6" customFormat="1" ht="35.1" customHeight="1">
      <c r="A252" s="231"/>
      <c r="B252" s="234"/>
      <c r="C252" s="80" t="s">
        <v>36</v>
      </c>
      <c r="D252" s="219"/>
      <c r="E252" s="32" t="s">
        <v>196</v>
      </c>
      <c r="F252" s="349">
        <f t="shared" si="19"/>
        <v>111428.571</v>
      </c>
    </row>
    <row r="253" spans="1:6" s="6" customFormat="1" ht="35.1" customHeight="1">
      <c r="A253" s="231"/>
      <c r="B253" s="234"/>
      <c r="C253" s="80" t="s">
        <v>36</v>
      </c>
      <c r="D253" s="219"/>
      <c r="E253" s="32" t="s">
        <v>197</v>
      </c>
      <c r="F253" s="349">
        <f t="shared" si="19"/>
        <v>111428.571</v>
      </c>
    </row>
    <row r="254" spans="1:6" s="6" customFormat="1" ht="35.1" customHeight="1">
      <c r="A254" s="231"/>
      <c r="B254" s="234"/>
      <c r="C254" s="80" t="s">
        <v>36</v>
      </c>
      <c r="D254" s="219"/>
      <c r="E254" s="32" t="s">
        <v>198</v>
      </c>
      <c r="F254" s="349">
        <f t="shared" si="19"/>
        <v>111428.571</v>
      </c>
    </row>
    <row r="255" spans="1:6" s="6" customFormat="1" ht="35.1" customHeight="1" thickBot="1">
      <c r="A255" s="232"/>
      <c r="B255" s="235"/>
      <c r="C255" s="78" t="s">
        <v>36</v>
      </c>
      <c r="D255" s="220"/>
      <c r="E255" s="36" t="s">
        <v>199</v>
      </c>
      <c r="F255" s="351">
        <f t="shared" si="19"/>
        <v>111428.571</v>
      </c>
    </row>
    <row r="256" spans="1:6" s="6" customFormat="1" ht="35.1" customHeight="1">
      <c r="A256" s="221" t="s">
        <v>19</v>
      </c>
      <c r="B256" s="224" t="s">
        <v>35</v>
      </c>
      <c r="C256" s="83" t="s">
        <v>36</v>
      </c>
      <c r="D256" s="218" t="s">
        <v>200</v>
      </c>
      <c r="E256" s="114" t="s">
        <v>391</v>
      </c>
      <c r="F256" s="352">
        <v>76190.476666666669</v>
      </c>
    </row>
    <row r="257" spans="1:6" s="6" customFormat="1" ht="35.1" customHeight="1">
      <c r="A257" s="222"/>
      <c r="B257" s="225"/>
      <c r="C257" s="106" t="s">
        <v>36</v>
      </c>
      <c r="D257" s="219"/>
      <c r="E257" s="107" t="s">
        <v>392</v>
      </c>
      <c r="F257" s="353">
        <v>76190.476666666669</v>
      </c>
    </row>
    <row r="258" spans="1:6" s="6" customFormat="1" ht="35.1" customHeight="1">
      <c r="A258" s="222"/>
      <c r="B258" s="225"/>
      <c r="C258" s="106" t="s">
        <v>36</v>
      </c>
      <c r="D258" s="219"/>
      <c r="E258" s="113" t="s">
        <v>393</v>
      </c>
      <c r="F258" s="353">
        <v>76190.476666666669</v>
      </c>
    </row>
    <row r="259" spans="1:6" s="6" customFormat="1" ht="35.1" customHeight="1">
      <c r="A259" s="222"/>
      <c r="B259" s="225"/>
      <c r="C259" s="106" t="s">
        <v>36</v>
      </c>
      <c r="D259" s="219"/>
      <c r="E259" s="113" t="s">
        <v>394</v>
      </c>
      <c r="F259" s="353">
        <v>76190.476666666669</v>
      </c>
    </row>
    <row r="260" spans="1:6" s="29" customFormat="1" ht="35.1" customHeight="1">
      <c r="A260" s="222"/>
      <c r="B260" s="225"/>
      <c r="C260" s="106" t="s">
        <v>36</v>
      </c>
      <c r="D260" s="219"/>
      <c r="E260" s="113" t="s">
        <v>395</v>
      </c>
      <c r="F260" s="353">
        <v>76190.476666666669</v>
      </c>
    </row>
    <row r="261" spans="1:6" s="6" customFormat="1" ht="35.1" customHeight="1">
      <c r="A261" s="222"/>
      <c r="B261" s="225"/>
      <c r="C261" s="106" t="s">
        <v>36</v>
      </c>
      <c r="D261" s="219"/>
      <c r="E261" s="113" t="s">
        <v>396</v>
      </c>
      <c r="F261" s="353">
        <v>76190.476666666669</v>
      </c>
    </row>
    <row r="262" spans="1:6" s="29" customFormat="1" ht="35.1" customHeight="1">
      <c r="A262" s="222"/>
      <c r="B262" s="225"/>
      <c r="C262" s="106" t="s">
        <v>36</v>
      </c>
      <c r="D262" s="219"/>
      <c r="E262" s="113" t="s">
        <v>397</v>
      </c>
      <c r="F262" s="353">
        <v>76190.476666666669</v>
      </c>
    </row>
    <row r="263" spans="1:6" s="6" customFormat="1" ht="35.1" customHeight="1">
      <c r="A263" s="222"/>
      <c r="B263" s="225"/>
      <c r="C263" s="106" t="s">
        <v>36</v>
      </c>
      <c r="D263" s="219"/>
      <c r="E263" s="113" t="s">
        <v>398</v>
      </c>
      <c r="F263" s="353">
        <v>76190.476666666669</v>
      </c>
    </row>
    <row r="264" spans="1:6" s="6" customFormat="1" ht="35.1" customHeight="1" thickBot="1">
      <c r="A264" s="223"/>
      <c r="B264" s="226"/>
      <c r="C264" s="87" t="s">
        <v>36</v>
      </c>
      <c r="D264" s="220"/>
      <c r="E264" s="108" t="s">
        <v>399</v>
      </c>
      <c r="F264" s="354">
        <v>76190.476666666669</v>
      </c>
    </row>
    <row r="265" spans="1:6" s="6" customFormat="1" ht="35.1" customHeight="1">
      <c r="A265" s="221" t="s">
        <v>19</v>
      </c>
      <c r="B265" s="227" t="s">
        <v>57</v>
      </c>
      <c r="C265" s="83" t="s">
        <v>58</v>
      </c>
      <c r="D265" s="218" t="s">
        <v>201</v>
      </c>
      <c r="E265" s="114" t="s">
        <v>400</v>
      </c>
      <c r="F265" s="352">
        <v>97959.182857142863</v>
      </c>
    </row>
    <row r="266" spans="1:6" s="6" customFormat="1" ht="35.1" customHeight="1">
      <c r="A266" s="222"/>
      <c r="B266" s="228"/>
      <c r="C266" s="106" t="s">
        <v>58</v>
      </c>
      <c r="D266" s="219"/>
      <c r="E266" s="113" t="s">
        <v>401</v>
      </c>
      <c r="F266" s="353">
        <v>97959.182857142863</v>
      </c>
    </row>
    <row r="267" spans="1:6" s="105" customFormat="1" ht="35.1" customHeight="1">
      <c r="A267" s="222"/>
      <c r="B267" s="228"/>
      <c r="C267" s="106" t="s">
        <v>58</v>
      </c>
      <c r="D267" s="219"/>
      <c r="E267" s="113" t="s">
        <v>402</v>
      </c>
      <c r="F267" s="353">
        <v>97959.182857142863</v>
      </c>
    </row>
    <row r="268" spans="1:6" s="105" customFormat="1" ht="35.1" customHeight="1">
      <c r="A268" s="222"/>
      <c r="B268" s="228"/>
      <c r="C268" s="106" t="s">
        <v>58</v>
      </c>
      <c r="D268" s="219"/>
      <c r="E268" s="113" t="s">
        <v>403</v>
      </c>
      <c r="F268" s="353">
        <v>97959.182857142863</v>
      </c>
    </row>
    <row r="269" spans="1:6" s="6" customFormat="1" ht="35.1" customHeight="1">
      <c r="A269" s="222"/>
      <c r="B269" s="228"/>
      <c r="C269" s="106" t="s">
        <v>58</v>
      </c>
      <c r="D269" s="219"/>
      <c r="E269" s="113" t="s">
        <v>404</v>
      </c>
      <c r="F269" s="353">
        <v>97959.182857142863</v>
      </c>
    </row>
    <row r="270" spans="1:6" s="6" customFormat="1" ht="35.1" customHeight="1">
      <c r="A270" s="222"/>
      <c r="B270" s="228"/>
      <c r="C270" s="106" t="s">
        <v>58</v>
      </c>
      <c r="D270" s="219"/>
      <c r="E270" s="113" t="s">
        <v>405</v>
      </c>
      <c r="F270" s="353">
        <v>97959.182857142863</v>
      </c>
    </row>
    <row r="271" spans="1:6" s="6" customFormat="1" ht="35.1" customHeight="1" thickBot="1">
      <c r="A271" s="223"/>
      <c r="B271" s="229"/>
      <c r="C271" s="87" t="s">
        <v>58</v>
      </c>
      <c r="D271" s="220"/>
      <c r="E271" s="108" t="s">
        <v>406</v>
      </c>
      <c r="F271" s="354">
        <v>97959.182857142863</v>
      </c>
    </row>
    <row r="272" spans="1:6" s="6" customFormat="1" ht="35.1" customHeight="1">
      <c r="A272" s="221" t="s">
        <v>19</v>
      </c>
      <c r="B272" s="227" t="s">
        <v>81</v>
      </c>
      <c r="C272" s="83" t="s">
        <v>82</v>
      </c>
      <c r="D272" s="218" t="s">
        <v>202</v>
      </c>
      <c r="E272" s="114" t="s">
        <v>407</v>
      </c>
      <c r="F272" s="352">
        <v>228571.42666666667</v>
      </c>
    </row>
    <row r="273" spans="1:6" s="6" customFormat="1" ht="35.1" customHeight="1">
      <c r="A273" s="222"/>
      <c r="B273" s="228"/>
      <c r="C273" s="106" t="s">
        <v>82</v>
      </c>
      <c r="D273" s="219"/>
      <c r="E273" s="113" t="s">
        <v>408</v>
      </c>
      <c r="F273" s="353">
        <v>228571.42666666667</v>
      </c>
    </row>
    <row r="274" spans="1:6" s="6" customFormat="1" ht="35.1" customHeight="1" thickBot="1">
      <c r="A274" s="222"/>
      <c r="B274" s="228"/>
      <c r="C274" s="106" t="s">
        <v>82</v>
      </c>
      <c r="D274" s="219"/>
      <c r="E274" s="113" t="s">
        <v>409</v>
      </c>
      <c r="F274" s="353">
        <v>228571.42666666667</v>
      </c>
    </row>
    <row r="275" spans="1:6" s="6" customFormat="1" ht="35.1" customHeight="1">
      <c r="A275" s="212" t="s">
        <v>20</v>
      </c>
      <c r="B275" s="215" t="s">
        <v>147</v>
      </c>
      <c r="C275" s="79" t="s">
        <v>148</v>
      </c>
      <c r="D275" s="148" t="s">
        <v>203</v>
      </c>
      <c r="E275" s="41" t="s">
        <v>204</v>
      </c>
      <c r="F275" s="355">
        <f>(754285.72/3)</f>
        <v>251428.57333333333</v>
      </c>
    </row>
    <row r="276" spans="1:6" s="6" customFormat="1" ht="35.1" customHeight="1">
      <c r="A276" s="213"/>
      <c r="B276" s="216"/>
      <c r="C276" s="77" t="s">
        <v>148</v>
      </c>
      <c r="D276" s="127"/>
      <c r="E276" s="32" t="s">
        <v>205</v>
      </c>
      <c r="F276" s="356">
        <f t="shared" ref="F276:F277" si="20">(754285.72/3)</f>
        <v>251428.57333333333</v>
      </c>
    </row>
    <row r="277" spans="1:6" s="6" customFormat="1" ht="35.1" customHeight="1" thickBot="1">
      <c r="A277" s="214"/>
      <c r="B277" s="217"/>
      <c r="C277" s="78" t="s">
        <v>148</v>
      </c>
      <c r="D277" s="141"/>
      <c r="E277" s="36" t="s">
        <v>206</v>
      </c>
      <c r="F277" s="357">
        <f t="shared" si="20"/>
        <v>251428.57333333333</v>
      </c>
    </row>
    <row r="278" spans="1:6" s="6" customFormat="1" ht="35.1" customHeight="1">
      <c r="A278" s="212" t="s">
        <v>20</v>
      </c>
      <c r="B278" s="215" t="s">
        <v>60</v>
      </c>
      <c r="C278" s="79" t="s">
        <v>61</v>
      </c>
      <c r="D278" s="218" t="s">
        <v>207</v>
      </c>
      <c r="E278" s="41" t="s">
        <v>208</v>
      </c>
      <c r="F278" s="323">
        <f>(565714.29/3)</f>
        <v>188571.43000000002</v>
      </c>
    </row>
    <row r="279" spans="1:6" s="6" customFormat="1" ht="35.1" customHeight="1">
      <c r="A279" s="213"/>
      <c r="B279" s="216"/>
      <c r="C279" s="80" t="s">
        <v>61</v>
      </c>
      <c r="D279" s="219"/>
      <c r="E279" s="32" t="s">
        <v>204</v>
      </c>
      <c r="F279" s="299">
        <f t="shared" ref="F279:F280" si="21">(565714.29/3)</f>
        <v>188571.43000000002</v>
      </c>
    </row>
    <row r="280" spans="1:6" s="6" customFormat="1" ht="35.1" customHeight="1" thickBot="1">
      <c r="A280" s="214"/>
      <c r="B280" s="217"/>
      <c r="C280" s="78" t="s">
        <v>61</v>
      </c>
      <c r="D280" s="220"/>
      <c r="E280" s="36" t="s">
        <v>209</v>
      </c>
      <c r="F280" s="324">
        <f t="shared" si="21"/>
        <v>188571.43000000002</v>
      </c>
    </row>
    <row r="281" spans="1:6" s="6" customFormat="1" ht="69.95" customHeight="1" thickBot="1">
      <c r="A281" s="59" t="s">
        <v>20</v>
      </c>
      <c r="B281" s="60" t="s">
        <v>117</v>
      </c>
      <c r="C281" s="82" t="s">
        <v>118</v>
      </c>
      <c r="D281" s="45" t="s">
        <v>210</v>
      </c>
      <c r="E281" s="61" t="s">
        <v>116</v>
      </c>
      <c r="F281" s="333">
        <v>565714.28</v>
      </c>
    </row>
    <row r="282" spans="1:6" s="6" customFormat="1" ht="35.1" customHeight="1">
      <c r="A282" s="203" t="s">
        <v>21</v>
      </c>
      <c r="B282" s="206" t="s">
        <v>211</v>
      </c>
      <c r="C282" s="79" t="s">
        <v>212</v>
      </c>
      <c r="D282" s="209" t="s">
        <v>213</v>
      </c>
      <c r="E282" s="41" t="s">
        <v>214</v>
      </c>
      <c r="F282" s="323">
        <f>(960000/7)</f>
        <v>137142.85714285713</v>
      </c>
    </row>
    <row r="283" spans="1:6" s="6" customFormat="1" ht="35.1" customHeight="1">
      <c r="A283" s="204"/>
      <c r="B283" s="207"/>
      <c r="C283" s="77" t="s">
        <v>212</v>
      </c>
      <c r="D283" s="210"/>
      <c r="E283" s="32" t="s">
        <v>215</v>
      </c>
      <c r="F283" s="299">
        <f t="shared" ref="F283:F288" si="22">(960000/7)</f>
        <v>137142.85714285713</v>
      </c>
    </row>
    <row r="284" spans="1:6" s="6" customFormat="1" ht="35.1" customHeight="1">
      <c r="A284" s="204"/>
      <c r="B284" s="207"/>
      <c r="C284" s="77" t="s">
        <v>212</v>
      </c>
      <c r="D284" s="210"/>
      <c r="E284" s="32" t="s">
        <v>216</v>
      </c>
      <c r="F284" s="299">
        <f t="shared" si="22"/>
        <v>137142.85714285713</v>
      </c>
    </row>
    <row r="285" spans="1:6" s="6" customFormat="1" ht="35.1" customHeight="1">
      <c r="A285" s="204"/>
      <c r="B285" s="207"/>
      <c r="C285" s="77" t="s">
        <v>212</v>
      </c>
      <c r="D285" s="210"/>
      <c r="E285" s="32" t="s">
        <v>217</v>
      </c>
      <c r="F285" s="299">
        <f t="shared" si="22"/>
        <v>137142.85714285713</v>
      </c>
    </row>
    <row r="286" spans="1:6" s="6" customFormat="1" ht="35.1" customHeight="1">
      <c r="A286" s="204"/>
      <c r="B286" s="207"/>
      <c r="C286" s="77" t="s">
        <v>212</v>
      </c>
      <c r="D286" s="210"/>
      <c r="E286" s="32" t="s">
        <v>218</v>
      </c>
      <c r="F286" s="299">
        <f t="shared" si="22"/>
        <v>137142.85714285713</v>
      </c>
    </row>
    <row r="287" spans="1:6" s="6" customFormat="1" ht="35.1" customHeight="1">
      <c r="A287" s="204"/>
      <c r="B287" s="207"/>
      <c r="C287" s="77" t="s">
        <v>212</v>
      </c>
      <c r="D287" s="210"/>
      <c r="E287" s="32" t="s">
        <v>219</v>
      </c>
      <c r="F287" s="299">
        <f t="shared" si="22"/>
        <v>137142.85714285713</v>
      </c>
    </row>
    <row r="288" spans="1:6" s="6" customFormat="1" ht="35.1" customHeight="1" thickBot="1">
      <c r="A288" s="205"/>
      <c r="B288" s="208"/>
      <c r="C288" s="78" t="s">
        <v>212</v>
      </c>
      <c r="D288" s="211"/>
      <c r="E288" s="36" t="s">
        <v>220</v>
      </c>
      <c r="F288" s="358">
        <f t="shared" si="22"/>
        <v>137142.85714285713</v>
      </c>
    </row>
    <row r="289" spans="1:6" s="6" customFormat="1" ht="35.1" customHeight="1">
      <c r="A289" s="203" t="s">
        <v>21</v>
      </c>
      <c r="B289" s="206" t="s">
        <v>35</v>
      </c>
      <c r="C289" s="79" t="s">
        <v>36</v>
      </c>
      <c r="D289" s="148" t="s">
        <v>221</v>
      </c>
      <c r="E289" s="41" t="s">
        <v>222</v>
      </c>
      <c r="F289" s="323">
        <f>(840000/7)</f>
        <v>120000</v>
      </c>
    </row>
    <row r="290" spans="1:6" s="6" customFormat="1" ht="35.1" customHeight="1">
      <c r="A290" s="204"/>
      <c r="B290" s="207"/>
      <c r="C290" s="80" t="s">
        <v>36</v>
      </c>
      <c r="D290" s="127"/>
      <c r="E290" s="32" t="s">
        <v>215</v>
      </c>
      <c r="F290" s="299">
        <f t="shared" ref="F290:F295" si="23">(840000/7)</f>
        <v>120000</v>
      </c>
    </row>
    <row r="291" spans="1:6" s="6" customFormat="1" ht="35.1" customHeight="1">
      <c r="A291" s="204"/>
      <c r="B291" s="207"/>
      <c r="C291" s="80" t="s">
        <v>36</v>
      </c>
      <c r="D291" s="127"/>
      <c r="E291" s="32" t="s">
        <v>223</v>
      </c>
      <c r="F291" s="299">
        <f t="shared" si="23"/>
        <v>120000</v>
      </c>
    </row>
    <row r="292" spans="1:6" s="6" customFormat="1" ht="35.1" customHeight="1">
      <c r="A292" s="204"/>
      <c r="B292" s="207"/>
      <c r="C292" s="80" t="s">
        <v>36</v>
      </c>
      <c r="D292" s="127"/>
      <c r="E292" s="32" t="s">
        <v>219</v>
      </c>
      <c r="F292" s="299">
        <f t="shared" si="23"/>
        <v>120000</v>
      </c>
    </row>
    <row r="293" spans="1:6" s="6" customFormat="1" ht="35.1" customHeight="1">
      <c r="A293" s="204"/>
      <c r="B293" s="207"/>
      <c r="C293" s="80" t="s">
        <v>36</v>
      </c>
      <c r="D293" s="127"/>
      <c r="E293" s="32" t="s">
        <v>220</v>
      </c>
      <c r="F293" s="299">
        <f t="shared" si="23"/>
        <v>120000</v>
      </c>
    </row>
    <row r="294" spans="1:6" s="6" customFormat="1" ht="35.1" customHeight="1">
      <c r="A294" s="204"/>
      <c r="B294" s="207"/>
      <c r="C294" s="80" t="s">
        <v>36</v>
      </c>
      <c r="D294" s="127"/>
      <c r="E294" s="32" t="s">
        <v>224</v>
      </c>
      <c r="F294" s="299">
        <f t="shared" si="23"/>
        <v>120000</v>
      </c>
    </row>
    <row r="295" spans="1:6" s="6" customFormat="1" ht="35.1" customHeight="1" thickBot="1">
      <c r="A295" s="205"/>
      <c r="B295" s="208"/>
      <c r="C295" s="78" t="s">
        <v>36</v>
      </c>
      <c r="D295" s="141"/>
      <c r="E295" s="36" t="s">
        <v>225</v>
      </c>
      <c r="F295" s="358">
        <f t="shared" si="23"/>
        <v>120000</v>
      </c>
    </row>
    <row r="296" spans="1:6" s="6" customFormat="1" ht="35.1" customHeight="1">
      <c r="A296" s="203" t="s">
        <v>21</v>
      </c>
      <c r="B296" s="206" t="s">
        <v>43</v>
      </c>
      <c r="C296" s="79" t="s">
        <v>44</v>
      </c>
      <c r="D296" s="148" t="s">
        <v>226</v>
      </c>
      <c r="E296" s="41" t="s">
        <v>215</v>
      </c>
      <c r="F296" s="323">
        <f>(600000/7)</f>
        <v>85714.28571428571</v>
      </c>
    </row>
    <row r="297" spans="1:6" s="6" customFormat="1" ht="35.1" customHeight="1">
      <c r="A297" s="204"/>
      <c r="B297" s="207"/>
      <c r="C297" s="80" t="s">
        <v>44</v>
      </c>
      <c r="D297" s="127"/>
      <c r="E297" s="32" t="s">
        <v>227</v>
      </c>
      <c r="F297" s="299">
        <f t="shared" ref="F297:F302" si="24">(600000/7)</f>
        <v>85714.28571428571</v>
      </c>
    </row>
    <row r="298" spans="1:6" s="6" customFormat="1" ht="35.1" customHeight="1">
      <c r="A298" s="204"/>
      <c r="B298" s="207"/>
      <c r="C298" s="80" t="s">
        <v>44</v>
      </c>
      <c r="D298" s="127"/>
      <c r="E298" s="32" t="s">
        <v>223</v>
      </c>
      <c r="F298" s="299">
        <f t="shared" si="24"/>
        <v>85714.28571428571</v>
      </c>
    </row>
    <row r="299" spans="1:6" s="6" customFormat="1" ht="35.1" customHeight="1">
      <c r="A299" s="204"/>
      <c r="B299" s="207"/>
      <c r="C299" s="80" t="s">
        <v>44</v>
      </c>
      <c r="D299" s="127"/>
      <c r="E299" s="32" t="s">
        <v>228</v>
      </c>
      <c r="F299" s="299">
        <f t="shared" si="24"/>
        <v>85714.28571428571</v>
      </c>
    </row>
    <row r="300" spans="1:6" s="6" customFormat="1" ht="35.1" customHeight="1">
      <c r="A300" s="204"/>
      <c r="B300" s="207"/>
      <c r="C300" s="80" t="s">
        <v>44</v>
      </c>
      <c r="D300" s="127"/>
      <c r="E300" s="32" t="s">
        <v>229</v>
      </c>
      <c r="F300" s="299">
        <f t="shared" si="24"/>
        <v>85714.28571428571</v>
      </c>
    </row>
    <row r="301" spans="1:6" s="6" customFormat="1" ht="35.1" customHeight="1">
      <c r="A301" s="204"/>
      <c r="B301" s="207"/>
      <c r="C301" s="80" t="s">
        <v>44</v>
      </c>
      <c r="D301" s="127"/>
      <c r="E301" s="32" t="s">
        <v>220</v>
      </c>
      <c r="F301" s="299">
        <f t="shared" si="24"/>
        <v>85714.28571428571</v>
      </c>
    </row>
    <row r="302" spans="1:6" s="6" customFormat="1" ht="35.1" customHeight="1" thickBot="1">
      <c r="A302" s="205"/>
      <c r="B302" s="208"/>
      <c r="C302" s="78" t="s">
        <v>44</v>
      </c>
      <c r="D302" s="141"/>
      <c r="E302" s="36" t="s">
        <v>225</v>
      </c>
      <c r="F302" s="358">
        <f t="shared" si="24"/>
        <v>85714.28571428571</v>
      </c>
    </row>
    <row r="303" spans="1:6" s="6" customFormat="1" ht="35.1" customHeight="1">
      <c r="A303" s="191" t="s">
        <v>22</v>
      </c>
      <c r="B303" s="194" t="s">
        <v>117</v>
      </c>
      <c r="C303" s="79" t="s">
        <v>118</v>
      </c>
      <c r="D303" s="137" t="s">
        <v>230</v>
      </c>
      <c r="E303" s="41" t="s">
        <v>231</v>
      </c>
      <c r="F303" s="359">
        <f>SUM(2057142.86/19)</f>
        <v>108270.67684210527</v>
      </c>
    </row>
    <row r="304" spans="1:6" s="6" customFormat="1" ht="35.1" customHeight="1">
      <c r="A304" s="192"/>
      <c r="B304" s="195"/>
      <c r="C304" s="80" t="s">
        <v>118</v>
      </c>
      <c r="D304" s="138"/>
      <c r="E304" s="32" t="s">
        <v>232</v>
      </c>
      <c r="F304" s="360">
        <f>SUM(2057142.86/19)</f>
        <v>108270.67684210527</v>
      </c>
    </row>
    <row r="305" spans="1:6" s="6" customFormat="1" ht="35.1" customHeight="1">
      <c r="A305" s="192"/>
      <c r="B305" s="195"/>
      <c r="C305" s="80" t="s">
        <v>118</v>
      </c>
      <c r="D305" s="138"/>
      <c r="E305" s="32" t="s">
        <v>233</v>
      </c>
      <c r="F305" s="360">
        <f t="shared" ref="F305:F321" si="25">SUM(2057142.86/19)</f>
        <v>108270.67684210527</v>
      </c>
    </row>
    <row r="306" spans="1:6" s="6" customFormat="1" ht="35.1" customHeight="1">
      <c r="A306" s="192"/>
      <c r="B306" s="195"/>
      <c r="C306" s="80" t="s">
        <v>118</v>
      </c>
      <c r="D306" s="138"/>
      <c r="E306" s="32" t="s">
        <v>234</v>
      </c>
      <c r="F306" s="360">
        <f t="shared" si="25"/>
        <v>108270.67684210527</v>
      </c>
    </row>
    <row r="307" spans="1:6" s="6" customFormat="1" ht="35.1" customHeight="1">
      <c r="A307" s="192"/>
      <c r="B307" s="195"/>
      <c r="C307" s="80" t="s">
        <v>118</v>
      </c>
      <c r="D307" s="138"/>
      <c r="E307" s="32" t="s">
        <v>235</v>
      </c>
      <c r="F307" s="360">
        <f t="shared" si="25"/>
        <v>108270.67684210527</v>
      </c>
    </row>
    <row r="308" spans="1:6" s="6" customFormat="1" ht="35.1" customHeight="1">
      <c r="A308" s="192"/>
      <c r="B308" s="195"/>
      <c r="C308" s="80" t="s">
        <v>118</v>
      </c>
      <c r="D308" s="138"/>
      <c r="E308" s="32" t="s">
        <v>236</v>
      </c>
      <c r="F308" s="360">
        <f t="shared" si="25"/>
        <v>108270.67684210527</v>
      </c>
    </row>
    <row r="309" spans="1:6" s="6" customFormat="1" ht="35.1" customHeight="1">
      <c r="A309" s="192"/>
      <c r="B309" s="195"/>
      <c r="C309" s="80" t="s">
        <v>118</v>
      </c>
      <c r="D309" s="138"/>
      <c r="E309" s="32" t="s">
        <v>237</v>
      </c>
      <c r="F309" s="360">
        <f t="shared" si="25"/>
        <v>108270.67684210527</v>
      </c>
    </row>
    <row r="310" spans="1:6" s="6" customFormat="1" ht="35.1" customHeight="1">
      <c r="A310" s="192"/>
      <c r="B310" s="195"/>
      <c r="C310" s="80" t="s">
        <v>118</v>
      </c>
      <c r="D310" s="138"/>
      <c r="E310" s="32" t="s">
        <v>238</v>
      </c>
      <c r="F310" s="360">
        <f t="shared" si="25"/>
        <v>108270.67684210527</v>
      </c>
    </row>
    <row r="311" spans="1:6" s="6" customFormat="1" ht="35.1" customHeight="1">
      <c r="A311" s="192"/>
      <c r="B311" s="195"/>
      <c r="C311" s="80" t="s">
        <v>118</v>
      </c>
      <c r="D311" s="138"/>
      <c r="E311" s="32" t="s">
        <v>239</v>
      </c>
      <c r="F311" s="360">
        <f t="shared" si="25"/>
        <v>108270.67684210527</v>
      </c>
    </row>
    <row r="312" spans="1:6" s="6" customFormat="1" ht="35.1" customHeight="1">
      <c r="A312" s="192"/>
      <c r="B312" s="195"/>
      <c r="C312" s="80" t="s">
        <v>118</v>
      </c>
      <c r="D312" s="138"/>
      <c r="E312" s="32" t="s">
        <v>240</v>
      </c>
      <c r="F312" s="360">
        <f t="shared" si="25"/>
        <v>108270.67684210527</v>
      </c>
    </row>
    <row r="313" spans="1:6" s="6" customFormat="1" ht="35.1" customHeight="1">
      <c r="A313" s="192"/>
      <c r="B313" s="195"/>
      <c r="C313" s="80" t="s">
        <v>118</v>
      </c>
      <c r="D313" s="138"/>
      <c r="E313" s="32" t="s">
        <v>241</v>
      </c>
      <c r="F313" s="360">
        <f t="shared" si="25"/>
        <v>108270.67684210527</v>
      </c>
    </row>
    <row r="314" spans="1:6" s="6" customFormat="1" ht="35.1" customHeight="1">
      <c r="A314" s="192"/>
      <c r="B314" s="195"/>
      <c r="C314" s="80" t="s">
        <v>118</v>
      </c>
      <c r="D314" s="138"/>
      <c r="E314" s="32" t="s">
        <v>242</v>
      </c>
      <c r="F314" s="360">
        <f t="shared" si="25"/>
        <v>108270.67684210527</v>
      </c>
    </row>
    <row r="315" spans="1:6" s="6" customFormat="1" ht="35.1" customHeight="1">
      <c r="A315" s="192"/>
      <c r="B315" s="195"/>
      <c r="C315" s="80" t="s">
        <v>118</v>
      </c>
      <c r="D315" s="138"/>
      <c r="E315" s="32" t="s">
        <v>243</v>
      </c>
      <c r="F315" s="360">
        <f t="shared" si="25"/>
        <v>108270.67684210527</v>
      </c>
    </row>
    <row r="316" spans="1:6" s="6" customFormat="1" ht="35.1" customHeight="1">
      <c r="A316" s="192"/>
      <c r="B316" s="195"/>
      <c r="C316" s="80" t="s">
        <v>118</v>
      </c>
      <c r="D316" s="138"/>
      <c r="E316" s="32" t="s">
        <v>244</v>
      </c>
      <c r="F316" s="360">
        <f t="shared" si="25"/>
        <v>108270.67684210527</v>
      </c>
    </row>
    <row r="317" spans="1:6" s="6" customFormat="1" ht="35.1" customHeight="1">
      <c r="A317" s="192"/>
      <c r="B317" s="195"/>
      <c r="C317" s="80" t="s">
        <v>118</v>
      </c>
      <c r="D317" s="138"/>
      <c r="E317" s="32" t="s">
        <v>245</v>
      </c>
      <c r="F317" s="360">
        <f t="shared" si="25"/>
        <v>108270.67684210527</v>
      </c>
    </row>
    <row r="318" spans="1:6" s="6" customFormat="1" ht="35.1" customHeight="1">
      <c r="A318" s="192"/>
      <c r="B318" s="195"/>
      <c r="C318" s="80" t="s">
        <v>118</v>
      </c>
      <c r="D318" s="138"/>
      <c r="E318" s="32" t="s">
        <v>246</v>
      </c>
      <c r="F318" s="360">
        <f t="shared" si="25"/>
        <v>108270.67684210527</v>
      </c>
    </row>
    <row r="319" spans="1:6" s="6" customFormat="1" ht="35.1" customHeight="1">
      <c r="A319" s="192"/>
      <c r="B319" s="195"/>
      <c r="C319" s="80" t="s">
        <v>118</v>
      </c>
      <c r="D319" s="138"/>
      <c r="E319" s="32" t="s">
        <v>247</v>
      </c>
      <c r="F319" s="360">
        <f t="shared" si="25"/>
        <v>108270.67684210527</v>
      </c>
    </row>
    <row r="320" spans="1:6" s="6" customFormat="1" ht="35.1" customHeight="1">
      <c r="A320" s="192"/>
      <c r="B320" s="195"/>
      <c r="C320" s="80" t="s">
        <v>118</v>
      </c>
      <c r="D320" s="138"/>
      <c r="E320" s="32" t="s">
        <v>248</v>
      </c>
      <c r="F320" s="360">
        <f t="shared" si="25"/>
        <v>108270.67684210527</v>
      </c>
    </row>
    <row r="321" spans="1:6" s="6" customFormat="1" ht="35.1" customHeight="1" thickBot="1">
      <c r="A321" s="193"/>
      <c r="B321" s="196"/>
      <c r="C321" s="78" t="s">
        <v>118</v>
      </c>
      <c r="D321" s="130"/>
      <c r="E321" s="36" t="s">
        <v>249</v>
      </c>
      <c r="F321" s="361">
        <f t="shared" si="25"/>
        <v>108270.67684210527</v>
      </c>
    </row>
    <row r="322" spans="1:6" s="6" customFormat="1" ht="35.1" customHeight="1">
      <c r="A322" s="197" t="s">
        <v>23</v>
      </c>
      <c r="B322" s="200" t="s">
        <v>54</v>
      </c>
      <c r="C322" s="71" t="s">
        <v>55</v>
      </c>
      <c r="D322" s="148" t="s">
        <v>264</v>
      </c>
      <c r="E322" s="41" t="s">
        <v>250</v>
      </c>
      <c r="F322" s="362">
        <f>(1114285.72/14)</f>
        <v>79591.837142857141</v>
      </c>
    </row>
    <row r="323" spans="1:6" s="6" customFormat="1" ht="35.1" customHeight="1">
      <c r="A323" s="198"/>
      <c r="B323" s="201"/>
      <c r="C323" s="77" t="s">
        <v>55</v>
      </c>
      <c r="D323" s="127"/>
      <c r="E323" s="32" t="s">
        <v>251</v>
      </c>
      <c r="F323" s="363">
        <f t="shared" ref="F323:F335" si="26">(1114285.72/14)</f>
        <v>79591.837142857141</v>
      </c>
    </row>
    <row r="324" spans="1:6" s="6" customFormat="1" ht="35.1" customHeight="1">
      <c r="A324" s="198"/>
      <c r="B324" s="201"/>
      <c r="C324" s="77" t="s">
        <v>55</v>
      </c>
      <c r="D324" s="127"/>
      <c r="E324" s="32" t="s">
        <v>252</v>
      </c>
      <c r="F324" s="363">
        <f t="shared" si="26"/>
        <v>79591.837142857141</v>
      </c>
    </row>
    <row r="325" spans="1:6" s="6" customFormat="1" ht="35.1" customHeight="1">
      <c r="A325" s="198"/>
      <c r="B325" s="201"/>
      <c r="C325" s="77" t="s">
        <v>55</v>
      </c>
      <c r="D325" s="127"/>
      <c r="E325" s="32" t="s">
        <v>253</v>
      </c>
      <c r="F325" s="363">
        <f t="shared" si="26"/>
        <v>79591.837142857141</v>
      </c>
    </row>
    <row r="326" spans="1:6" s="6" customFormat="1" ht="35.1" customHeight="1">
      <c r="A326" s="198"/>
      <c r="B326" s="201"/>
      <c r="C326" s="77" t="s">
        <v>55</v>
      </c>
      <c r="D326" s="127"/>
      <c r="E326" s="32" t="s">
        <v>254</v>
      </c>
      <c r="F326" s="363">
        <f t="shared" si="26"/>
        <v>79591.837142857141</v>
      </c>
    </row>
    <row r="327" spans="1:6" s="6" customFormat="1" ht="35.1" customHeight="1">
      <c r="A327" s="198"/>
      <c r="B327" s="201"/>
      <c r="C327" s="77" t="s">
        <v>55</v>
      </c>
      <c r="D327" s="127"/>
      <c r="E327" s="32" t="s">
        <v>255</v>
      </c>
      <c r="F327" s="363">
        <f t="shared" si="26"/>
        <v>79591.837142857141</v>
      </c>
    </row>
    <row r="328" spans="1:6" s="6" customFormat="1" ht="35.1" customHeight="1">
      <c r="A328" s="198"/>
      <c r="B328" s="201"/>
      <c r="C328" s="77" t="s">
        <v>55</v>
      </c>
      <c r="D328" s="127"/>
      <c r="E328" s="32" t="s">
        <v>256</v>
      </c>
      <c r="F328" s="363">
        <f t="shared" si="26"/>
        <v>79591.837142857141</v>
      </c>
    </row>
    <row r="329" spans="1:6" s="6" customFormat="1" ht="35.1" customHeight="1">
      <c r="A329" s="198"/>
      <c r="B329" s="201"/>
      <c r="C329" s="77" t="s">
        <v>55</v>
      </c>
      <c r="D329" s="127"/>
      <c r="E329" s="32" t="s">
        <v>257</v>
      </c>
      <c r="F329" s="363">
        <f t="shared" si="26"/>
        <v>79591.837142857141</v>
      </c>
    </row>
    <row r="330" spans="1:6" s="6" customFormat="1" ht="35.1" customHeight="1">
      <c r="A330" s="198"/>
      <c r="B330" s="201"/>
      <c r="C330" s="77" t="s">
        <v>55</v>
      </c>
      <c r="D330" s="127"/>
      <c r="E330" s="32" t="s">
        <v>258</v>
      </c>
      <c r="F330" s="363">
        <f t="shared" si="26"/>
        <v>79591.837142857141</v>
      </c>
    </row>
    <row r="331" spans="1:6" s="6" customFormat="1" ht="35.1" customHeight="1">
      <c r="A331" s="198"/>
      <c r="B331" s="201"/>
      <c r="C331" s="77" t="s">
        <v>55</v>
      </c>
      <c r="D331" s="127"/>
      <c r="E331" s="32" t="s">
        <v>259</v>
      </c>
      <c r="F331" s="363">
        <f t="shared" si="26"/>
        <v>79591.837142857141</v>
      </c>
    </row>
    <row r="332" spans="1:6" s="6" customFormat="1" ht="35.1" customHeight="1">
      <c r="A332" s="198"/>
      <c r="B332" s="201"/>
      <c r="C332" s="77" t="s">
        <v>55</v>
      </c>
      <c r="D332" s="127"/>
      <c r="E332" s="32" t="s">
        <v>260</v>
      </c>
      <c r="F332" s="363">
        <f t="shared" si="26"/>
        <v>79591.837142857141</v>
      </c>
    </row>
    <row r="333" spans="1:6" s="6" customFormat="1" ht="35.1" customHeight="1">
      <c r="A333" s="198"/>
      <c r="B333" s="201"/>
      <c r="C333" s="77" t="s">
        <v>55</v>
      </c>
      <c r="D333" s="127"/>
      <c r="E333" s="32" t="s">
        <v>261</v>
      </c>
      <c r="F333" s="363">
        <f t="shared" si="26"/>
        <v>79591.837142857141</v>
      </c>
    </row>
    <row r="334" spans="1:6" s="6" customFormat="1" ht="35.1" customHeight="1">
      <c r="A334" s="198"/>
      <c r="B334" s="201"/>
      <c r="C334" s="77" t="s">
        <v>55</v>
      </c>
      <c r="D334" s="127"/>
      <c r="E334" s="32" t="s">
        <v>262</v>
      </c>
      <c r="F334" s="363">
        <f t="shared" si="26"/>
        <v>79591.837142857141</v>
      </c>
    </row>
    <row r="335" spans="1:6" s="6" customFormat="1" ht="35.1" customHeight="1" thickBot="1">
      <c r="A335" s="199"/>
      <c r="B335" s="202"/>
      <c r="C335" s="78" t="s">
        <v>55</v>
      </c>
      <c r="D335" s="141"/>
      <c r="E335" s="36" t="s">
        <v>263</v>
      </c>
      <c r="F335" s="364">
        <f t="shared" si="26"/>
        <v>79591.837142857141</v>
      </c>
    </row>
    <row r="336" spans="1:6" s="6" customFormat="1" ht="35.1" customHeight="1">
      <c r="A336" s="197" t="s">
        <v>23</v>
      </c>
      <c r="B336" s="200" t="s">
        <v>81</v>
      </c>
      <c r="C336" s="79" t="s">
        <v>82</v>
      </c>
      <c r="D336" s="148" t="s">
        <v>265</v>
      </c>
      <c r="E336" s="41" t="s">
        <v>250</v>
      </c>
      <c r="F336" s="362">
        <f>(1114285.71/14)</f>
        <v>79591.83642857142</v>
      </c>
    </row>
    <row r="337" spans="1:6" s="6" customFormat="1" ht="35.1" customHeight="1">
      <c r="A337" s="198"/>
      <c r="B337" s="201"/>
      <c r="C337" s="81" t="s">
        <v>82</v>
      </c>
      <c r="D337" s="127"/>
      <c r="E337" s="32" t="s">
        <v>251</v>
      </c>
      <c r="F337" s="363">
        <f t="shared" ref="F337:F349" si="27">(1114285.71/14)</f>
        <v>79591.83642857142</v>
      </c>
    </row>
    <row r="338" spans="1:6" s="6" customFormat="1" ht="35.1" customHeight="1">
      <c r="A338" s="198"/>
      <c r="B338" s="201"/>
      <c r="C338" s="81" t="s">
        <v>82</v>
      </c>
      <c r="D338" s="127"/>
      <c r="E338" s="32" t="s">
        <v>252</v>
      </c>
      <c r="F338" s="363">
        <f t="shared" si="27"/>
        <v>79591.83642857142</v>
      </c>
    </row>
    <row r="339" spans="1:6" s="6" customFormat="1" ht="35.1" customHeight="1">
      <c r="A339" s="198"/>
      <c r="B339" s="201"/>
      <c r="C339" s="81" t="s">
        <v>82</v>
      </c>
      <c r="D339" s="127"/>
      <c r="E339" s="32" t="s">
        <v>253</v>
      </c>
      <c r="F339" s="363">
        <f t="shared" si="27"/>
        <v>79591.83642857142</v>
      </c>
    </row>
    <row r="340" spans="1:6" s="6" customFormat="1" ht="35.1" customHeight="1">
      <c r="A340" s="198"/>
      <c r="B340" s="201"/>
      <c r="C340" s="81" t="s">
        <v>82</v>
      </c>
      <c r="D340" s="127"/>
      <c r="E340" s="32" t="s">
        <v>254</v>
      </c>
      <c r="F340" s="363">
        <f t="shared" si="27"/>
        <v>79591.83642857142</v>
      </c>
    </row>
    <row r="341" spans="1:6" s="6" customFormat="1" ht="35.1" customHeight="1">
      <c r="A341" s="198"/>
      <c r="B341" s="201"/>
      <c r="C341" s="81" t="s">
        <v>82</v>
      </c>
      <c r="D341" s="127"/>
      <c r="E341" s="32" t="s">
        <v>255</v>
      </c>
      <c r="F341" s="363">
        <f t="shared" si="27"/>
        <v>79591.83642857142</v>
      </c>
    </row>
    <row r="342" spans="1:6" s="6" customFormat="1" ht="35.1" customHeight="1">
      <c r="A342" s="198"/>
      <c r="B342" s="201"/>
      <c r="C342" s="81" t="s">
        <v>82</v>
      </c>
      <c r="D342" s="127"/>
      <c r="E342" s="32" t="s">
        <v>256</v>
      </c>
      <c r="F342" s="363">
        <f t="shared" si="27"/>
        <v>79591.83642857142</v>
      </c>
    </row>
    <row r="343" spans="1:6" s="6" customFormat="1" ht="35.1" customHeight="1">
      <c r="A343" s="198"/>
      <c r="B343" s="201"/>
      <c r="C343" s="81" t="s">
        <v>82</v>
      </c>
      <c r="D343" s="127"/>
      <c r="E343" s="32" t="s">
        <v>257</v>
      </c>
      <c r="F343" s="363">
        <f t="shared" si="27"/>
        <v>79591.83642857142</v>
      </c>
    </row>
    <row r="344" spans="1:6" s="6" customFormat="1" ht="35.1" customHeight="1">
      <c r="A344" s="198"/>
      <c r="B344" s="201"/>
      <c r="C344" s="81" t="s">
        <v>82</v>
      </c>
      <c r="D344" s="127"/>
      <c r="E344" s="32" t="s">
        <v>258</v>
      </c>
      <c r="F344" s="363">
        <f t="shared" si="27"/>
        <v>79591.83642857142</v>
      </c>
    </row>
    <row r="345" spans="1:6" s="6" customFormat="1" ht="35.1" customHeight="1">
      <c r="A345" s="198"/>
      <c r="B345" s="201"/>
      <c r="C345" s="81" t="s">
        <v>82</v>
      </c>
      <c r="D345" s="127"/>
      <c r="E345" s="32" t="s">
        <v>259</v>
      </c>
      <c r="F345" s="363">
        <f t="shared" si="27"/>
        <v>79591.83642857142</v>
      </c>
    </row>
    <row r="346" spans="1:6" s="6" customFormat="1" ht="35.1" customHeight="1">
      <c r="A346" s="198"/>
      <c r="B346" s="201"/>
      <c r="C346" s="81" t="s">
        <v>82</v>
      </c>
      <c r="D346" s="127"/>
      <c r="E346" s="32" t="s">
        <v>260</v>
      </c>
      <c r="F346" s="363">
        <f t="shared" si="27"/>
        <v>79591.83642857142</v>
      </c>
    </row>
    <row r="347" spans="1:6" s="6" customFormat="1" ht="35.1" customHeight="1">
      <c r="A347" s="198"/>
      <c r="B347" s="201"/>
      <c r="C347" s="81" t="s">
        <v>82</v>
      </c>
      <c r="D347" s="127"/>
      <c r="E347" s="32" t="s">
        <v>261</v>
      </c>
      <c r="F347" s="363">
        <f t="shared" si="27"/>
        <v>79591.83642857142</v>
      </c>
    </row>
    <row r="348" spans="1:6" s="6" customFormat="1" ht="35.1" customHeight="1">
      <c r="A348" s="198"/>
      <c r="B348" s="201"/>
      <c r="C348" s="81" t="s">
        <v>82</v>
      </c>
      <c r="D348" s="127"/>
      <c r="E348" s="32" t="s">
        <v>262</v>
      </c>
      <c r="F348" s="363">
        <f t="shared" si="27"/>
        <v>79591.83642857142</v>
      </c>
    </row>
    <row r="349" spans="1:6" s="6" customFormat="1" ht="35.1" customHeight="1" thickBot="1">
      <c r="A349" s="199"/>
      <c r="B349" s="202"/>
      <c r="C349" s="73" t="s">
        <v>82</v>
      </c>
      <c r="D349" s="141"/>
      <c r="E349" s="36" t="s">
        <v>263</v>
      </c>
      <c r="F349" s="364">
        <f t="shared" si="27"/>
        <v>79591.83642857142</v>
      </c>
    </row>
    <row r="350" spans="1:6" s="6" customFormat="1" ht="35.1" customHeight="1">
      <c r="A350" s="173" t="s">
        <v>24</v>
      </c>
      <c r="B350" s="176" t="s">
        <v>35</v>
      </c>
      <c r="C350" s="92" t="s">
        <v>36</v>
      </c>
      <c r="D350" s="179" t="s">
        <v>266</v>
      </c>
      <c r="E350" s="121" t="s">
        <v>415</v>
      </c>
      <c r="F350" s="365">
        <f>(742857.14/7)</f>
        <v>106122.44857142857</v>
      </c>
    </row>
    <row r="351" spans="1:6" s="6" customFormat="1" ht="35.1" customHeight="1">
      <c r="A351" s="174"/>
      <c r="B351" s="177"/>
      <c r="C351" s="93" t="s">
        <v>36</v>
      </c>
      <c r="D351" s="180"/>
      <c r="E351" s="120" t="s">
        <v>267</v>
      </c>
      <c r="F351" s="366">
        <f t="shared" ref="F351:F356" si="28">(742857.14/7)</f>
        <v>106122.44857142857</v>
      </c>
    </row>
    <row r="352" spans="1:6" s="6" customFormat="1" ht="35.1" customHeight="1">
      <c r="A352" s="174"/>
      <c r="B352" s="177"/>
      <c r="C352" s="93" t="s">
        <v>36</v>
      </c>
      <c r="D352" s="180"/>
      <c r="E352" s="120" t="s">
        <v>416</v>
      </c>
      <c r="F352" s="366">
        <f t="shared" si="28"/>
        <v>106122.44857142857</v>
      </c>
    </row>
    <row r="353" spans="1:6" s="6" customFormat="1" ht="35.1" customHeight="1">
      <c r="A353" s="174"/>
      <c r="B353" s="177"/>
      <c r="C353" s="93" t="s">
        <v>36</v>
      </c>
      <c r="D353" s="180"/>
      <c r="E353" s="120" t="s">
        <v>268</v>
      </c>
      <c r="F353" s="366">
        <f t="shared" si="28"/>
        <v>106122.44857142857</v>
      </c>
    </row>
    <row r="354" spans="1:6" s="105" customFormat="1" ht="35.1" customHeight="1">
      <c r="A354" s="174"/>
      <c r="B354" s="177"/>
      <c r="C354" s="93" t="s">
        <v>36</v>
      </c>
      <c r="D354" s="180"/>
      <c r="E354" s="120" t="s">
        <v>269</v>
      </c>
      <c r="F354" s="366">
        <f t="shared" si="28"/>
        <v>106122.44857142857</v>
      </c>
    </row>
    <row r="355" spans="1:6" s="105" customFormat="1" ht="35.1" customHeight="1">
      <c r="A355" s="174"/>
      <c r="B355" s="177"/>
      <c r="C355" s="93" t="s">
        <v>36</v>
      </c>
      <c r="D355" s="180"/>
      <c r="E355" s="120" t="s">
        <v>417</v>
      </c>
      <c r="F355" s="366">
        <f t="shared" si="28"/>
        <v>106122.44857142857</v>
      </c>
    </row>
    <row r="356" spans="1:6" s="6" customFormat="1" ht="35.1" customHeight="1" thickBot="1">
      <c r="A356" s="175"/>
      <c r="B356" s="178"/>
      <c r="C356" s="94" t="s">
        <v>36</v>
      </c>
      <c r="D356" s="181"/>
      <c r="E356" s="122" t="s">
        <v>418</v>
      </c>
      <c r="F356" s="367">
        <f t="shared" si="28"/>
        <v>106122.44857142857</v>
      </c>
    </row>
    <row r="357" spans="1:6" s="6" customFormat="1" ht="35.1" customHeight="1">
      <c r="A357" s="173" t="s">
        <v>24</v>
      </c>
      <c r="B357" s="188" t="s">
        <v>60</v>
      </c>
      <c r="C357" s="83" t="s">
        <v>61</v>
      </c>
      <c r="D357" s="148" t="s">
        <v>271</v>
      </c>
      <c r="E357" s="121" t="s">
        <v>419</v>
      </c>
      <c r="F357" s="368">
        <f>(742857.14/9)</f>
        <v>82539.682222222225</v>
      </c>
    </row>
    <row r="358" spans="1:6" s="105" customFormat="1" ht="35.1" customHeight="1">
      <c r="A358" s="174"/>
      <c r="B358" s="189"/>
      <c r="C358" s="84" t="s">
        <v>61</v>
      </c>
      <c r="D358" s="127"/>
      <c r="E358" s="120" t="s">
        <v>420</v>
      </c>
      <c r="F358" s="369">
        <f t="shared" ref="F358:F365" si="29">(742857.14/9)</f>
        <v>82539.682222222225</v>
      </c>
    </row>
    <row r="359" spans="1:6" s="105" customFormat="1" ht="35.1" customHeight="1">
      <c r="A359" s="174"/>
      <c r="B359" s="189"/>
      <c r="C359" s="84" t="s">
        <v>61</v>
      </c>
      <c r="D359" s="127"/>
      <c r="E359" s="120" t="s">
        <v>421</v>
      </c>
      <c r="F359" s="369">
        <f t="shared" si="29"/>
        <v>82539.682222222225</v>
      </c>
    </row>
    <row r="360" spans="1:6" s="105" customFormat="1" ht="35.1" customHeight="1">
      <c r="A360" s="174"/>
      <c r="B360" s="189"/>
      <c r="C360" s="84" t="s">
        <v>61</v>
      </c>
      <c r="D360" s="127"/>
      <c r="E360" s="120" t="s">
        <v>422</v>
      </c>
      <c r="F360" s="369">
        <f t="shared" si="29"/>
        <v>82539.682222222225</v>
      </c>
    </row>
    <row r="361" spans="1:6" s="105" customFormat="1" ht="35.1" customHeight="1">
      <c r="A361" s="174"/>
      <c r="B361" s="189"/>
      <c r="C361" s="84" t="s">
        <v>61</v>
      </c>
      <c r="D361" s="127"/>
      <c r="E361" s="120" t="s">
        <v>270</v>
      </c>
      <c r="F361" s="369">
        <f t="shared" si="29"/>
        <v>82539.682222222225</v>
      </c>
    </row>
    <row r="362" spans="1:6" s="105" customFormat="1" ht="35.1" customHeight="1">
      <c r="A362" s="174"/>
      <c r="B362" s="189"/>
      <c r="C362" s="84" t="s">
        <v>61</v>
      </c>
      <c r="D362" s="127"/>
      <c r="E362" s="120" t="s">
        <v>423</v>
      </c>
      <c r="F362" s="369">
        <f t="shared" si="29"/>
        <v>82539.682222222225</v>
      </c>
    </row>
    <row r="363" spans="1:6" s="105" customFormat="1" ht="35.1" customHeight="1">
      <c r="A363" s="174"/>
      <c r="B363" s="189"/>
      <c r="C363" s="84" t="s">
        <v>61</v>
      </c>
      <c r="D363" s="127"/>
      <c r="E363" s="120" t="s">
        <v>424</v>
      </c>
      <c r="F363" s="369">
        <f t="shared" si="29"/>
        <v>82539.682222222225</v>
      </c>
    </row>
    <row r="364" spans="1:6" s="105" customFormat="1" ht="35.1" customHeight="1">
      <c r="A364" s="174"/>
      <c r="B364" s="189"/>
      <c r="C364" s="84" t="s">
        <v>61</v>
      </c>
      <c r="D364" s="127"/>
      <c r="E364" s="120" t="s">
        <v>425</v>
      </c>
      <c r="F364" s="369">
        <f t="shared" si="29"/>
        <v>82539.682222222225</v>
      </c>
    </row>
    <row r="365" spans="1:6" s="105" customFormat="1" ht="35.1" customHeight="1" thickBot="1">
      <c r="A365" s="175"/>
      <c r="B365" s="190"/>
      <c r="C365" s="85" t="s">
        <v>61</v>
      </c>
      <c r="D365" s="141"/>
      <c r="E365" s="122" t="s">
        <v>426</v>
      </c>
      <c r="F365" s="370">
        <f t="shared" si="29"/>
        <v>82539.682222222225</v>
      </c>
    </row>
    <row r="366" spans="1:6" s="6" customFormat="1" ht="35.1" customHeight="1">
      <c r="A366" s="173" t="s">
        <v>24</v>
      </c>
      <c r="B366" s="188" t="s">
        <v>60</v>
      </c>
      <c r="C366" s="83" t="s">
        <v>61</v>
      </c>
      <c r="D366" s="148" t="s">
        <v>272</v>
      </c>
      <c r="E366" s="121" t="s">
        <v>427</v>
      </c>
      <c r="F366" s="368">
        <f>(742857.14/7)</f>
        <v>106122.44857142857</v>
      </c>
    </row>
    <row r="367" spans="1:6" s="105" customFormat="1" ht="35.1" customHeight="1">
      <c r="A367" s="174"/>
      <c r="B367" s="189"/>
      <c r="C367" s="84" t="s">
        <v>61</v>
      </c>
      <c r="D367" s="127"/>
      <c r="E367" s="120" t="s">
        <v>428</v>
      </c>
      <c r="F367" s="369">
        <f t="shared" ref="F367:F372" si="30">(742857.14/7)</f>
        <v>106122.44857142857</v>
      </c>
    </row>
    <row r="368" spans="1:6" s="105" customFormat="1" ht="35.1" customHeight="1">
      <c r="A368" s="174"/>
      <c r="B368" s="189"/>
      <c r="C368" s="84" t="s">
        <v>61</v>
      </c>
      <c r="D368" s="127"/>
      <c r="E368" s="120" t="s">
        <v>429</v>
      </c>
      <c r="F368" s="369">
        <f t="shared" si="30"/>
        <v>106122.44857142857</v>
      </c>
    </row>
    <row r="369" spans="1:6" s="105" customFormat="1" ht="35.1" customHeight="1">
      <c r="A369" s="174"/>
      <c r="B369" s="189"/>
      <c r="C369" s="84" t="s">
        <v>61</v>
      </c>
      <c r="D369" s="127"/>
      <c r="E369" s="120" t="s">
        <v>430</v>
      </c>
      <c r="F369" s="369">
        <f t="shared" si="30"/>
        <v>106122.44857142857</v>
      </c>
    </row>
    <row r="370" spans="1:6" s="105" customFormat="1" ht="35.1" customHeight="1">
      <c r="A370" s="174"/>
      <c r="B370" s="189"/>
      <c r="C370" s="84" t="s">
        <v>61</v>
      </c>
      <c r="D370" s="127"/>
      <c r="E370" s="120" t="s">
        <v>431</v>
      </c>
      <c r="F370" s="369">
        <f t="shared" si="30"/>
        <v>106122.44857142857</v>
      </c>
    </row>
    <row r="371" spans="1:6" s="105" customFormat="1" ht="35.1" customHeight="1">
      <c r="A371" s="174"/>
      <c r="B371" s="189"/>
      <c r="C371" s="84" t="s">
        <v>61</v>
      </c>
      <c r="D371" s="127"/>
      <c r="E371" s="120" t="s">
        <v>432</v>
      </c>
      <c r="F371" s="369">
        <f t="shared" si="30"/>
        <v>106122.44857142857</v>
      </c>
    </row>
    <row r="372" spans="1:6" s="105" customFormat="1" ht="35.1" customHeight="1" thickBot="1">
      <c r="A372" s="175"/>
      <c r="B372" s="190"/>
      <c r="C372" s="85" t="s">
        <v>61</v>
      </c>
      <c r="D372" s="141"/>
      <c r="E372" s="122" t="s">
        <v>433</v>
      </c>
      <c r="F372" s="370">
        <f t="shared" si="30"/>
        <v>106122.44857142857</v>
      </c>
    </row>
    <row r="373" spans="1:6" s="7" customFormat="1" ht="35.1" customHeight="1">
      <c r="A373" s="182" t="s">
        <v>25</v>
      </c>
      <c r="B373" s="185" t="s">
        <v>60</v>
      </c>
      <c r="C373" s="95" t="s">
        <v>61</v>
      </c>
      <c r="D373" s="148" t="s">
        <v>273</v>
      </c>
      <c r="E373" s="34" t="s">
        <v>274</v>
      </c>
      <c r="F373" s="371">
        <f>(1131428.57/10)</f>
        <v>113142.857</v>
      </c>
    </row>
    <row r="374" spans="1:6" s="7" customFormat="1" ht="35.1" customHeight="1">
      <c r="A374" s="183"/>
      <c r="B374" s="186"/>
      <c r="C374" s="75" t="s">
        <v>61</v>
      </c>
      <c r="D374" s="127"/>
      <c r="E374" s="32" t="s">
        <v>275</v>
      </c>
      <c r="F374" s="372">
        <f t="shared" ref="F374:F382" si="31">(1131428.57/10)</f>
        <v>113142.857</v>
      </c>
    </row>
    <row r="375" spans="1:6" s="7" customFormat="1" ht="35.1" customHeight="1">
      <c r="A375" s="183"/>
      <c r="B375" s="186"/>
      <c r="C375" s="75" t="s">
        <v>61</v>
      </c>
      <c r="D375" s="127"/>
      <c r="E375" s="32" t="s">
        <v>276</v>
      </c>
      <c r="F375" s="372">
        <f t="shared" si="31"/>
        <v>113142.857</v>
      </c>
    </row>
    <row r="376" spans="1:6" s="7" customFormat="1" ht="35.1" customHeight="1">
      <c r="A376" s="183"/>
      <c r="B376" s="186"/>
      <c r="C376" s="75" t="s">
        <v>61</v>
      </c>
      <c r="D376" s="127"/>
      <c r="E376" s="32" t="s">
        <v>277</v>
      </c>
      <c r="F376" s="372">
        <f t="shared" si="31"/>
        <v>113142.857</v>
      </c>
    </row>
    <row r="377" spans="1:6" s="7" customFormat="1" ht="35.1" customHeight="1">
      <c r="A377" s="183"/>
      <c r="B377" s="186"/>
      <c r="C377" s="75" t="s">
        <v>61</v>
      </c>
      <c r="D377" s="127"/>
      <c r="E377" s="32" t="s">
        <v>278</v>
      </c>
      <c r="F377" s="372">
        <f t="shared" si="31"/>
        <v>113142.857</v>
      </c>
    </row>
    <row r="378" spans="1:6" s="7" customFormat="1" ht="35.1" customHeight="1">
      <c r="A378" s="183"/>
      <c r="B378" s="186"/>
      <c r="C378" s="75" t="s">
        <v>61</v>
      </c>
      <c r="D378" s="127"/>
      <c r="E378" s="32" t="s">
        <v>279</v>
      </c>
      <c r="F378" s="372">
        <f t="shared" si="31"/>
        <v>113142.857</v>
      </c>
    </row>
    <row r="379" spans="1:6" s="7" customFormat="1" ht="35.1" customHeight="1">
      <c r="A379" s="183"/>
      <c r="B379" s="186"/>
      <c r="C379" s="75" t="s">
        <v>61</v>
      </c>
      <c r="D379" s="127"/>
      <c r="E379" s="32" t="s">
        <v>280</v>
      </c>
      <c r="F379" s="372">
        <f t="shared" si="31"/>
        <v>113142.857</v>
      </c>
    </row>
    <row r="380" spans="1:6" s="7" customFormat="1" ht="35.1" customHeight="1">
      <c r="A380" s="183"/>
      <c r="B380" s="186"/>
      <c r="C380" s="75" t="s">
        <v>61</v>
      </c>
      <c r="D380" s="127"/>
      <c r="E380" s="32" t="s">
        <v>281</v>
      </c>
      <c r="F380" s="372">
        <f t="shared" si="31"/>
        <v>113142.857</v>
      </c>
    </row>
    <row r="381" spans="1:6" s="7" customFormat="1" ht="35.1" customHeight="1">
      <c r="A381" s="183"/>
      <c r="B381" s="186"/>
      <c r="C381" s="75" t="s">
        <v>61</v>
      </c>
      <c r="D381" s="127"/>
      <c r="E381" s="32" t="s">
        <v>282</v>
      </c>
      <c r="F381" s="372">
        <f t="shared" si="31"/>
        <v>113142.857</v>
      </c>
    </row>
    <row r="382" spans="1:6" s="7" customFormat="1" ht="35.1" customHeight="1" thickBot="1">
      <c r="A382" s="184"/>
      <c r="B382" s="187"/>
      <c r="C382" s="76" t="s">
        <v>61</v>
      </c>
      <c r="D382" s="141"/>
      <c r="E382" s="36" t="s">
        <v>283</v>
      </c>
      <c r="F382" s="373">
        <f t="shared" si="31"/>
        <v>113142.857</v>
      </c>
    </row>
    <row r="383" spans="1:6" s="7" customFormat="1" ht="69.95" customHeight="1" thickBot="1">
      <c r="A383" s="62" t="s">
        <v>25</v>
      </c>
      <c r="B383" s="63" t="s">
        <v>117</v>
      </c>
      <c r="C383" s="82" t="s">
        <v>118</v>
      </c>
      <c r="D383" s="53" t="s">
        <v>284</v>
      </c>
      <c r="E383" s="58" t="s">
        <v>116</v>
      </c>
      <c r="F383" s="374">
        <v>925714.29</v>
      </c>
    </row>
    <row r="384" spans="1:6" s="6" customFormat="1" ht="35.1" customHeight="1">
      <c r="A384" s="167" t="s">
        <v>26</v>
      </c>
      <c r="B384" s="170" t="s">
        <v>81</v>
      </c>
      <c r="C384" s="79" t="s">
        <v>82</v>
      </c>
      <c r="D384" s="148" t="s">
        <v>304</v>
      </c>
      <c r="E384" s="41" t="s">
        <v>305</v>
      </c>
      <c r="F384" s="375">
        <f>(1337142.86*0.4)</f>
        <v>534857.14400000009</v>
      </c>
    </row>
    <row r="385" spans="1:6" s="6" customFormat="1" ht="35.1" customHeight="1">
      <c r="A385" s="168"/>
      <c r="B385" s="171"/>
      <c r="C385" s="81" t="s">
        <v>82</v>
      </c>
      <c r="D385" s="127"/>
      <c r="E385" s="32" t="s">
        <v>306</v>
      </c>
      <c r="F385" s="376">
        <f>(1337142.86*0.35)</f>
        <v>468000.00099999999</v>
      </c>
    </row>
    <row r="386" spans="1:6" s="6" customFormat="1" ht="35.1" customHeight="1" thickBot="1">
      <c r="A386" s="169"/>
      <c r="B386" s="172"/>
      <c r="C386" s="73" t="s">
        <v>82</v>
      </c>
      <c r="D386" s="141"/>
      <c r="E386" s="36" t="s">
        <v>307</v>
      </c>
      <c r="F386" s="377">
        <f>(1337142.86*0.25)</f>
        <v>334285.71500000003</v>
      </c>
    </row>
    <row r="387" spans="1:6" s="6" customFormat="1" ht="35.1" customHeight="1">
      <c r="A387" s="167" t="s">
        <v>26</v>
      </c>
      <c r="B387" s="170" t="s">
        <v>60</v>
      </c>
      <c r="C387" s="83" t="s">
        <v>61</v>
      </c>
      <c r="D387" s="148" t="s">
        <v>308</v>
      </c>
      <c r="E387" s="41" t="s">
        <v>305</v>
      </c>
      <c r="F387" s="378">
        <f>(891428.57*0.4)</f>
        <v>356571.42800000001</v>
      </c>
    </row>
    <row r="388" spans="1:6" s="6" customFormat="1" ht="35.1" customHeight="1">
      <c r="A388" s="168"/>
      <c r="B388" s="171"/>
      <c r="C388" s="106" t="s">
        <v>61</v>
      </c>
      <c r="D388" s="127"/>
      <c r="E388" s="32" t="s">
        <v>306</v>
      </c>
      <c r="F388" s="379">
        <f>(891428.57*0.35)</f>
        <v>311999.99949999998</v>
      </c>
    </row>
    <row r="389" spans="1:6" s="6" customFormat="1" ht="35.1" customHeight="1" thickBot="1">
      <c r="A389" s="169"/>
      <c r="B389" s="172"/>
      <c r="C389" s="87" t="s">
        <v>61</v>
      </c>
      <c r="D389" s="141"/>
      <c r="E389" s="36" t="s">
        <v>307</v>
      </c>
      <c r="F389" s="380">
        <f>(891428.57*0.25)</f>
        <v>222857.14249999999</v>
      </c>
    </row>
    <row r="390" spans="1:6" s="6" customFormat="1" ht="35.1" customHeight="1">
      <c r="A390" s="161" t="s">
        <v>27</v>
      </c>
      <c r="B390" s="164" t="s">
        <v>35</v>
      </c>
      <c r="C390" s="83" t="s">
        <v>36</v>
      </c>
      <c r="D390" s="148" t="s">
        <v>285</v>
      </c>
      <c r="E390" s="41" t="s">
        <v>286</v>
      </c>
      <c r="F390" s="381">
        <f>(891428.57/10)</f>
        <v>89142.856999999989</v>
      </c>
    </row>
    <row r="391" spans="1:6" s="6" customFormat="1" ht="35.1" customHeight="1">
      <c r="A391" s="162"/>
      <c r="B391" s="165"/>
      <c r="C391" s="96" t="s">
        <v>36</v>
      </c>
      <c r="D391" s="127"/>
      <c r="E391" s="32" t="s">
        <v>287</v>
      </c>
      <c r="F391" s="382">
        <f t="shared" ref="F391:F399" si="32">(891428.57/10)</f>
        <v>89142.856999999989</v>
      </c>
    </row>
    <row r="392" spans="1:6" s="6" customFormat="1" ht="35.1" customHeight="1">
      <c r="A392" s="162"/>
      <c r="B392" s="165"/>
      <c r="C392" s="96" t="s">
        <v>36</v>
      </c>
      <c r="D392" s="127"/>
      <c r="E392" s="32" t="s">
        <v>288</v>
      </c>
      <c r="F392" s="382">
        <f t="shared" si="32"/>
        <v>89142.856999999989</v>
      </c>
    </row>
    <row r="393" spans="1:6" s="6" customFormat="1" ht="35.1" customHeight="1">
      <c r="A393" s="162"/>
      <c r="B393" s="165"/>
      <c r="C393" s="96" t="s">
        <v>36</v>
      </c>
      <c r="D393" s="127"/>
      <c r="E393" s="32" t="s">
        <v>289</v>
      </c>
      <c r="F393" s="382">
        <f t="shared" si="32"/>
        <v>89142.856999999989</v>
      </c>
    </row>
    <row r="394" spans="1:6" s="6" customFormat="1" ht="35.1" customHeight="1">
      <c r="A394" s="162"/>
      <c r="B394" s="165"/>
      <c r="C394" s="96" t="s">
        <v>36</v>
      </c>
      <c r="D394" s="127"/>
      <c r="E394" s="32" t="s">
        <v>290</v>
      </c>
      <c r="F394" s="382">
        <f t="shared" si="32"/>
        <v>89142.856999999989</v>
      </c>
    </row>
    <row r="395" spans="1:6" s="6" customFormat="1" ht="35.1" customHeight="1">
      <c r="A395" s="162"/>
      <c r="B395" s="165"/>
      <c r="C395" s="96" t="s">
        <v>36</v>
      </c>
      <c r="D395" s="127"/>
      <c r="E395" s="32" t="s">
        <v>291</v>
      </c>
      <c r="F395" s="382">
        <f t="shared" si="32"/>
        <v>89142.856999999989</v>
      </c>
    </row>
    <row r="396" spans="1:6" s="6" customFormat="1" ht="35.1" customHeight="1">
      <c r="A396" s="162"/>
      <c r="B396" s="165"/>
      <c r="C396" s="96" t="s">
        <v>36</v>
      </c>
      <c r="D396" s="127"/>
      <c r="E396" s="32" t="s">
        <v>292</v>
      </c>
      <c r="F396" s="382">
        <f t="shared" si="32"/>
        <v>89142.856999999989</v>
      </c>
    </row>
    <row r="397" spans="1:6" s="6" customFormat="1" ht="35.1" customHeight="1">
      <c r="A397" s="162"/>
      <c r="B397" s="165"/>
      <c r="C397" s="96" t="s">
        <v>36</v>
      </c>
      <c r="D397" s="127"/>
      <c r="E397" s="32" t="s">
        <v>293</v>
      </c>
      <c r="F397" s="382">
        <f t="shared" si="32"/>
        <v>89142.856999999989</v>
      </c>
    </row>
    <row r="398" spans="1:6" s="6" customFormat="1" ht="35.1" customHeight="1">
      <c r="A398" s="162"/>
      <c r="B398" s="165"/>
      <c r="C398" s="96" t="s">
        <v>36</v>
      </c>
      <c r="D398" s="127"/>
      <c r="E398" s="32" t="s">
        <v>294</v>
      </c>
      <c r="F398" s="382">
        <f t="shared" si="32"/>
        <v>89142.856999999989</v>
      </c>
    </row>
    <row r="399" spans="1:6" s="6" customFormat="1" ht="35.1" customHeight="1" thickBot="1">
      <c r="A399" s="163"/>
      <c r="B399" s="166"/>
      <c r="C399" s="85" t="s">
        <v>36</v>
      </c>
      <c r="D399" s="141"/>
      <c r="E399" s="36" t="s">
        <v>295</v>
      </c>
      <c r="F399" s="383">
        <f t="shared" si="32"/>
        <v>89142.856999999989</v>
      </c>
    </row>
    <row r="400" spans="1:6" s="6" customFormat="1" ht="35.1" customHeight="1">
      <c r="A400" s="161" t="s">
        <v>27</v>
      </c>
      <c r="B400" s="164" t="s">
        <v>60</v>
      </c>
      <c r="C400" s="79" t="s">
        <v>61</v>
      </c>
      <c r="D400" s="148" t="s">
        <v>296</v>
      </c>
      <c r="E400" s="41" t="s">
        <v>297</v>
      </c>
      <c r="F400" s="384">
        <f>(668571.42/8)</f>
        <v>83571.427500000005</v>
      </c>
    </row>
    <row r="401" spans="1:6" s="6" customFormat="1" ht="35.1" customHeight="1">
      <c r="A401" s="162"/>
      <c r="B401" s="165"/>
      <c r="C401" s="80" t="s">
        <v>61</v>
      </c>
      <c r="D401" s="127"/>
      <c r="E401" s="32" t="s">
        <v>288</v>
      </c>
      <c r="F401" s="385">
        <f t="shared" ref="F401:F407" si="33">(668571.42/8)</f>
        <v>83571.427500000005</v>
      </c>
    </row>
    <row r="402" spans="1:6" s="6" customFormat="1" ht="35.1" customHeight="1">
      <c r="A402" s="162"/>
      <c r="B402" s="165"/>
      <c r="C402" s="80" t="s">
        <v>61</v>
      </c>
      <c r="D402" s="127"/>
      <c r="E402" s="32" t="s">
        <v>298</v>
      </c>
      <c r="F402" s="385">
        <f t="shared" si="33"/>
        <v>83571.427500000005</v>
      </c>
    </row>
    <row r="403" spans="1:6" s="6" customFormat="1" ht="35.1" customHeight="1">
      <c r="A403" s="162"/>
      <c r="B403" s="165"/>
      <c r="C403" s="80" t="s">
        <v>61</v>
      </c>
      <c r="D403" s="127"/>
      <c r="E403" s="32" t="s">
        <v>289</v>
      </c>
      <c r="F403" s="385">
        <f t="shared" si="33"/>
        <v>83571.427500000005</v>
      </c>
    </row>
    <row r="404" spans="1:6" s="6" customFormat="1" ht="35.1" customHeight="1">
      <c r="A404" s="162"/>
      <c r="B404" s="165"/>
      <c r="C404" s="80" t="s">
        <v>61</v>
      </c>
      <c r="D404" s="127"/>
      <c r="E404" s="32" t="s">
        <v>299</v>
      </c>
      <c r="F404" s="385">
        <f t="shared" si="33"/>
        <v>83571.427500000005</v>
      </c>
    </row>
    <row r="405" spans="1:6" s="6" customFormat="1" ht="35.1" customHeight="1">
      <c r="A405" s="162"/>
      <c r="B405" s="165"/>
      <c r="C405" s="80" t="s">
        <v>61</v>
      </c>
      <c r="D405" s="127"/>
      <c r="E405" s="32" t="s">
        <v>293</v>
      </c>
      <c r="F405" s="385">
        <f t="shared" si="33"/>
        <v>83571.427500000005</v>
      </c>
    </row>
    <row r="406" spans="1:6" s="6" customFormat="1" ht="35.1" customHeight="1">
      <c r="A406" s="162"/>
      <c r="B406" s="165"/>
      <c r="C406" s="80" t="s">
        <v>61</v>
      </c>
      <c r="D406" s="127"/>
      <c r="E406" s="32" t="s">
        <v>300</v>
      </c>
      <c r="F406" s="385">
        <f t="shared" si="33"/>
        <v>83571.427500000005</v>
      </c>
    </row>
    <row r="407" spans="1:6" s="6" customFormat="1" ht="35.1" customHeight="1" thickBot="1">
      <c r="A407" s="163"/>
      <c r="B407" s="166"/>
      <c r="C407" s="78" t="s">
        <v>61</v>
      </c>
      <c r="D407" s="141"/>
      <c r="E407" s="36" t="s">
        <v>301</v>
      </c>
      <c r="F407" s="382">
        <f t="shared" si="33"/>
        <v>83571.427500000005</v>
      </c>
    </row>
    <row r="408" spans="1:6" s="6" customFormat="1" ht="35.1" customHeight="1">
      <c r="A408" s="161" t="s">
        <v>27</v>
      </c>
      <c r="B408" s="164" t="s">
        <v>81</v>
      </c>
      <c r="C408" s="79" t="s">
        <v>82</v>
      </c>
      <c r="D408" s="148" t="s">
        <v>302</v>
      </c>
      <c r="E408" s="41" t="s">
        <v>287</v>
      </c>
      <c r="F408" s="381">
        <f>(668571.43/2)</f>
        <v>334285.71500000003</v>
      </c>
    </row>
    <row r="409" spans="1:6" s="6" customFormat="1" ht="35.1" customHeight="1" thickBot="1">
      <c r="A409" s="163"/>
      <c r="B409" s="166"/>
      <c r="C409" s="78" t="s">
        <v>82</v>
      </c>
      <c r="D409" s="141"/>
      <c r="E409" s="36" t="s">
        <v>303</v>
      </c>
      <c r="F409" s="386">
        <f>(668571.43/2)</f>
        <v>334285.71500000003</v>
      </c>
    </row>
    <row r="410" spans="1:6" s="6" customFormat="1" ht="35.1" customHeight="1">
      <c r="A410" s="155" t="s">
        <v>28</v>
      </c>
      <c r="B410" s="158" t="s">
        <v>60</v>
      </c>
      <c r="C410" s="79" t="s">
        <v>61</v>
      </c>
      <c r="D410" s="148" t="s">
        <v>309</v>
      </c>
      <c r="E410" s="41" t="s">
        <v>310</v>
      </c>
      <c r="F410" s="387">
        <f>(1200000/7)</f>
        <v>171428.57142857142</v>
      </c>
    </row>
    <row r="411" spans="1:6" s="6" customFormat="1" ht="35.1" customHeight="1">
      <c r="A411" s="156"/>
      <c r="B411" s="159"/>
      <c r="C411" s="77" t="s">
        <v>61</v>
      </c>
      <c r="D411" s="127"/>
      <c r="E411" s="32" t="s">
        <v>311</v>
      </c>
      <c r="F411" s="358">
        <f t="shared" ref="F411:F416" si="34">(1200000/7)</f>
        <v>171428.57142857142</v>
      </c>
    </row>
    <row r="412" spans="1:6" s="6" customFormat="1" ht="35.1" customHeight="1">
      <c r="A412" s="156"/>
      <c r="B412" s="159"/>
      <c r="C412" s="77" t="s">
        <v>61</v>
      </c>
      <c r="D412" s="127"/>
      <c r="E412" s="32" t="s">
        <v>312</v>
      </c>
      <c r="F412" s="358">
        <f t="shared" si="34"/>
        <v>171428.57142857142</v>
      </c>
    </row>
    <row r="413" spans="1:6" s="6" customFormat="1" ht="35.1" customHeight="1">
      <c r="A413" s="156"/>
      <c r="B413" s="159"/>
      <c r="C413" s="77" t="s">
        <v>61</v>
      </c>
      <c r="D413" s="127"/>
      <c r="E413" s="32" t="s">
        <v>313</v>
      </c>
      <c r="F413" s="358">
        <f t="shared" si="34"/>
        <v>171428.57142857142</v>
      </c>
    </row>
    <row r="414" spans="1:6" s="6" customFormat="1" ht="35.1" customHeight="1">
      <c r="A414" s="156"/>
      <c r="B414" s="159"/>
      <c r="C414" s="77" t="s">
        <v>61</v>
      </c>
      <c r="D414" s="127"/>
      <c r="E414" s="32" t="s">
        <v>314</v>
      </c>
      <c r="F414" s="358">
        <f t="shared" si="34"/>
        <v>171428.57142857142</v>
      </c>
    </row>
    <row r="415" spans="1:6" s="6" customFormat="1" ht="35.1" customHeight="1">
      <c r="A415" s="156"/>
      <c r="B415" s="159"/>
      <c r="C415" s="77" t="s">
        <v>61</v>
      </c>
      <c r="D415" s="127"/>
      <c r="E415" s="32" t="s">
        <v>315</v>
      </c>
      <c r="F415" s="358">
        <f t="shared" si="34"/>
        <v>171428.57142857142</v>
      </c>
    </row>
    <row r="416" spans="1:6" s="6" customFormat="1" ht="35.1" customHeight="1" thickBot="1">
      <c r="A416" s="157"/>
      <c r="B416" s="160"/>
      <c r="C416" s="78" t="s">
        <v>61</v>
      </c>
      <c r="D416" s="141"/>
      <c r="E416" s="36" t="s">
        <v>316</v>
      </c>
      <c r="F416" s="388">
        <f t="shared" si="34"/>
        <v>171428.57142857142</v>
      </c>
    </row>
    <row r="417" spans="1:6" s="6" customFormat="1" ht="35.1" customHeight="1">
      <c r="A417" s="155" t="s">
        <v>28</v>
      </c>
      <c r="B417" s="158" t="s">
        <v>57</v>
      </c>
      <c r="C417" s="79" t="s">
        <v>58</v>
      </c>
      <c r="D417" s="148" t="s">
        <v>317</v>
      </c>
      <c r="E417" s="41" t="s">
        <v>310</v>
      </c>
      <c r="F417" s="389">
        <f>(1200000/7)</f>
        <v>171428.57142857142</v>
      </c>
    </row>
    <row r="418" spans="1:6" s="6" customFormat="1" ht="35.1" customHeight="1">
      <c r="A418" s="156"/>
      <c r="B418" s="159"/>
      <c r="C418" s="80" t="s">
        <v>58</v>
      </c>
      <c r="D418" s="127"/>
      <c r="E418" s="32" t="s">
        <v>311</v>
      </c>
      <c r="F418" s="390">
        <f t="shared" ref="F418:F423" si="35">(1200000/7)</f>
        <v>171428.57142857142</v>
      </c>
    </row>
    <row r="419" spans="1:6" s="6" customFormat="1" ht="35.1" customHeight="1">
      <c r="A419" s="156"/>
      <c r="B419" s="159"/>
      <c r="C419" s="80" t="s">
        <v>58</v>
      </c>
      <c r="D419" s="127"/>
      <c r="E419" s="32" t="s">
        <v>312</v>
      </c>
      <c r="F419" s="390">
        <f t="shared" si="35"/>
        <v>171428.57142857142</v>
      </c>
    </row>
    <row r="420" spans="1:6" s="6" customFormat="1" ht="35.1" customHeight="1">
      <c r="A420" s="156"/>
      <c r="B420" s="159"/>
      <c r="C420" s="80" t="s">
        <v>58</v>
      </c>
      <c r="D420" s="127"/>
      <c r="E420" s="32" t="s">
        <v>313</v>
      </c>
      <c r="F420" s="390">
        <f t="shared" si="35"/>
        <v>171428.57142857142</v>
      </c>
    </row>
    <row r="421" spans="1:6" s="6" customFormat="1" ht="35.1" customHeight="1">
      <c r="A421" s="156"/>
      <c r="B421" s="159"/>
      <c r="C421" s="80" t="s">
        <v>58</v>
      </c>
      <c r="D421" s="127"/>
      <c r="E421" s="32" t="s">
        <v>314</v>
      </c>
      <c r="F421" s="390">
        <f t="shared" si="35"/>
        <v>171428.57142857142</v>
      </c>
    </row>
    <row r="422" spans="1:6" s="6" customFormat="1" ht="35.1" customHeight="1">
      <c r="A422" s="156"/>
      <c r="B422" s="159"/>
      <c r="C422" s="80" t="s">
        <v>58</v>
      </c>
      <c r="D422" s="127"/>
      <c r="E422" s="32" t="s">
        <v>315</v>
      </c>
      <c r="F422" s="390">
        <f t="shared" si="35"/>
        <v>171428.57142857142</v>
      </c>
    </row>
    <row r="423" spans="1:6" s="6" customFormat="1" ht="35.1" customHeight="1" thickBot="1">
      <c r="A423" s="157"/>
      <c r="B423" s="160"/>
      <c r="C423" s="78" t="s">
        <v>58</v>
      </c>
      <c r="D423" s="141"/>
      <c r="E423" s="36" t="s">
        <v>316</v>
      </c>
      <c r="F423" s="391">
        <f t="shared" si="35"/>
        <v>171428.57142857142</v>
      </c>
    </row>
    <row r="424" spans="1:6" s="6" customFormat="1" ht="69.95" customHeight="1" thickBot="1">
      <c r="A424" s="64" t="s">
        <v>29</v>
      </c>
      <c r="B424" s="65" t="s">
        <v>329</v>
      </c>
      <c r="C424" s="82" t="s">
        <v>330</v>
      </c>
      <c r="D424" s="53" t="s">
        <v>331</v>
      </c>
      <c r="E424" s="46" t="s">
        <v>332</v>
      </c>
      <c r="F424" s="374">
        <v>1200000</v>
      </c>
    </row>
    <row r="425" spans="1:6" s="8" customFormat="1" ht="35.1" customHeight="1">
      <c r="A425" s="142" t="s">
        <v>29</v>
      </c>
      <c r="B425" s="145" t="s">
        <v>57</v>
      </c>
      <c r="C425" s="97" t="s">
        <v>58</v>
      </c>
      <c r="D425" s="148" t="s">
        <v>318</v>
      </c>
      <c r="E425" s="41" t="s">
        <v>319</v>
      </c>
      <c r="F425" s="389">
        <f>(1200000/10)</f>
        <v>120000</v>
      </c>
    </row>
    <row r="426" spans="1:6" s="8" customFormat="1" ht="35.1" customHeight="1">
      <c r="A426" s="143"/>
      <c r="B426" s="146"/>
      <c r="C426" s="98" t="s">
        <v>58</v>
      </c>
      <c r="D426" s="127"/>
      <c r="E426" s="32" t="s">
        <v>320</v>
      </c>
      <c r="F426" s="392">
        <f t="shared" ref="F426:F434" si="36">(1200000/10)</f>
        <v>120000</v>
      </c>
    </row>
    <row r="427" spans="1:6" s="8" customFormat="1" ht="35.1" customHeight="1">
      <c r="A427" s="143"/>
      <c r="B427" s="146"/>
      <c r="C427" s="98" t="s">
        <v>58</v>
      </c>
      <c r="D427" s="127"/>
      <c r="E427" s="32" t="s">
        <v>321</v>
      </c>
      <c r="F427" s="392">
        <f t="shared" si="36"/>
        <v>120000</v>
      </c>
    </row>
    <row r="428" spans="1:6" s="8" customFormat="1" ht="35.1" customHeight="1">
      <c r="A428" s="143"/>
      <c r="B428" s="146"/>
      <c r="C428" s="98" t="s">
        <v>58</v>
      </c>
      <c r="D428" s="127"/>
      <c r="E428" s="32" t="s">
        <v>322</v>
      </c>
      <c r="F428" s="392">
        <f t="shared" si="36"/>
        <v>120000</v>
      </c>
    </row>
    <row r="429" spans="1:6" s="8" customFormat="1" ht="35.1" customHeight="1">
      <c r="A429" s="143"/>
      <c r="B429" s="146"/>
      <c r="C429" s="98" t="s">
        <v>58</v>
      </c>
      <c r="D429" s="127"/>
      <c r="E429" s="32" t="s">
        <v>323</v>
      </c>
      <c r="F429" s="392">
        <f t="shared" si="36"/>
        <v>120000</v>
      </c>
    </row>
    <row r="430" spans="1:6" s="8" customFormat="1" ht="35.1" customHeight="1">
      <c r="A430" s="143"/>
      <c r="B430" s="146"/>
      <c r="C430" s="98" t="s">
        <v>58</v>
      </c>
      <c r="D430" s="127"/>
      <c r="E430" s="32" t="s">
        <v>324</v>
      </c>
      <c r="F430" s="392">
        <f t="shared" si="36"/>
        <v>120000</v>
      </c>
    </row>
    <row r="431" spans="1:6" s="8" customFormat="1" ht="35.1" customHeight="1">
      <c r="A431" s="143"/>
      <c r="B431" s="146"/>
      <c r="C431" s="98" t="s">
        <v>58</v>
      </c>
      <c r="D431" s="127"/>
      <c r="E431" s="32" t="s">
        <v>325</v>
      </c>
      <c r="F431" s="392">
        <f t="shared" si="36"/>
        <v>120000</v>
      </c>
    </row>
    <row r="432" spans="1:6" s="8" customFormat="1" ht="35.1" customHeight="1">
      <c r="A432" s="143"/>
      <c r="B432" s="146"/>
      <c r="C432" s="98" t="s">
        <v>58</v>
      </c>
      <c r="D432" s="127"/>
      <c r="E432" s="32" t="s">
        <v>326</v>
      </c>
      <c r="F432" s="392">
        <f t="shared" si="36"/>
        <v>120000</v>
      </c>
    </row>
    <row r="433" spans="1:6" s="8" customFormat="1" ht="35.1" customHeight="1">
      <c r="A433" s="143"/>
      <c r="B433" s="146"/>
      <c r="C433" s="98" t="s">
        <v>58</v>
      </c>
      <c r="D433" s="127"/>
      <c r="E433" s="32" t="s">
        <v>327</v>
      </c>
      <c r="F433" s="392">
        <f t="shared" si="36"/>
        <v>120000</v>
      </c>
    </row>
    <row r="434" spans="1:6" s="8" customFormat="1" ht="35.1" customHeight="1" thickBot="1">
      <c r="A434" s="144"/>
      <c r="B434" s="147"/>
      <c r="C434" s="76" t="s">
        <v>58</v>
      </c>
      <c r="D434" s="141"/>
      <c r="E434" s="36" t="s">
        <v>328</v>
      </c>
      <c r="F434" s="393">
        <f t="shared" si="36"/>
        <v>120000</v>
      </c>
    </row>
    <row r="435" spans="1:6" s="6" customFormat="1" ht="35.1" customHeight="1">
      <c r="A435" s="149" t="s">
        <v>30</v>
      </c>
      <c r="B435" s="152" t="s">
        <v>57</v>
      </c>
      <c r="C435" s="79" t="s">
        <v>58</v>
      </c>
      <c r="D435" s="148" t="s">
        <v>388</v>
      </c>
      <c r="E435" s="101" t="s">
        <v>370</v>
      </c>
      <c r="F435" s="394">
        <v>83719.820000000007</v>
      </c>
    </row>
    <row r="436" spans="1:6" s="6" customFormat="1" ht="35.1" customHeight="1">
      <c r="A436" s="150"/>
      <c r="B436" s="153"/>
      <c r="C436" s="77" t="s">
        <v>58</v>
      </c>
      <c r="D436" s="127"/>
      <c r="E436" s="101" t="s">
        <v>383</v>
      </c>
      <c r="F436" s="394">
        <v>4857.95</v>
      </c>
    </row>
    <row r="437" spans="1:6" s="6" customFormat="1" ht="35.1" customHeight="1">
      <c r="A437" s="150"/>
      <c r="B437" s="153"/>
      <c r="C437" s="77" t="s">
        <v>58</v>
      </c>
      <c r="D437" s="127"/>
      <c r="E437" s="101" t="s">
        <v>371</v>
      </c>
      <c r="F437" s="394">
        <v>167276.06</v>
      </c>
    </row>
    <row r="438" spans="1:6" s="6" customFormat="1" ht="35.1" customHeight="1">
      <c r="A438" s="150"/>
      <c r="B438" s="153"/>
      <c r="C438" s="77" t="s">
        <v>58</v>
      </c>
      <c r="D438" s="127"/>
      <c r="E438" s="101" t="s">
        <v>372</v>
      </c>
      <c r="F438" s="394">
        <v>72060.800000000003</v>
      </c>
    </row>
    <row r="439" spans="1:6" s="6" customFormat="1" ht="35.1" customHeight="1">
      <c r="A439" s="150"/>
      <c r="B439" s="153"/>
      <c r="C439" s="77" t="s">
        <v>58</v>
      </c>
      <c r="D439" s="127"/>
      <c r="E439" s="101" t="s">
        <v>373</v>
      </c>
      <c r="F439" s="394">
        <v>49228.57</v>
      </c>
    </row>
    <row r="440" spans="1:6" s="6" customFormat="1" ht="35.1" customHeight="1">
      <c r="A440" s="150"/>
      <c r="B440" s="153"/>
      <c r="C440" s="77" t="s">
        <v>58</v>
      </c>
      <c r="D440" s="127"/>
      <c r="E440" s="101" t="s">
        <v>374</v>
      </c>
      <c r="F440" s="394">
        <v>78861.89</v>
      </c>
    </row>
    <row r="441" spans="1:6" s="6" customFormat="1" ht="35.1" customHeight="1">
      <c r="A441" s="150"/>
      <c r="B441" s="153"/>
      <c r="C441" s="77" t="s">
        <v>58</v>
      </c>
      <c r="D441" s="127"/>
      <c r="E441" s="101" t="s">
        <v>375</v>
      </c>
      <c r="F441" s="394">
        <v>67688.679999999993</v>
      </c>
    </row>
    <row r="442" spans="1:6" s="6" customFormat="1" ht="35.1" customHeight="1">
      <c r="A442" s="150"/>
      <c r="B442" s="153"/>
      <c r="C442" s="77" t="s">
        <v>58</v>
      </c>
      <c r="D442" s="127"/>
      <c r="E442" s="101" t="s">
        <v>376</v>
      </c>
      <c r="F442" s="394">
        <v>96836.2</v>
      </c>
    </row>
    <row r="443" spans="1:6" s="6" customFormat="1" ht="35.1" customHeight="1">
      <c r="A443" s="150"/>
      <c r="B443" s="153"/>
      <c r="C443" s="77" t="s">
        <v>58</v>
      </c>
      <c r="D443" s="127"/>
      <c r="E443" s="101" t="s">
        <v>377</v>
      </c>
      <c r="F443" s="394">
        <v>41455.9</v>
      </c>
    </row>
    <row r="444" spans="1:6" s="6" customFormat="1" ht="35.1" customHeight="1">
      <c r="A444" s="150"/>
      <c r="B444" s="153"/>
      <c r="C444" s="77" t="s">
        <v>58</v>
      </c>
      <c r="D444" s="127"/>
      <c r="E444" s="101" t="s">
        <v>378</v>
      </c>
      <c r="F444" s="394">
        <v>39026.94</v>
      </c>
    </row>
    <row r="445" spans="1:6" s="6" customFormat="1" ht="35.1" customHeight="1">
      <c r="A445" s="150"/>
      <c r="B445" s="153"/>
      <c r="C445" s="77" t="s">
        <v>58</v>
      </c>
      <c r="D445" s="127"/>
      <c r="E445" s="101" t="s">
        <v>379</v>
      </c>
      <c r="F445" s="394">
        <v>57487.040000000001</v>
      </c>
    </row>
    <row r="446" spans="1:6" s="6" customFormat="1" ht="35.1" customHeight="1">
      <c r="A446" s="150"/>
      <c r="B446" s="153"/>
      <c r="C446" s="77" t="s">
        <v>58</v>
      </c>
      <c r="D446" s="127"/>
      <c r="E446" s="101" t="s">
        <v>385</v>
      </c>
      <c r="F446" s="394">
        <v>25910.55</v>
      </c>
    </row>
    <row r="447" spans="1:6" s="6" customFormat="1" ht="35.1" customHeight="1">
      <c r="A447" s="150"/>
      <c r="B447" s="153"/>
      <c r="C447" s="77" t="s">
        <v>58</v>
      </c>
      <c r="D447" s="127"/>
      <c r="E447" s="101" t="s">
        <v>381</v>
      </c>
      <c r="F447" s="394">
        <v>262327.75</v>
      </c>
    </row>
    <row r="448" spans="1:6" s="6" customFormat="1" ht="35.1" customHeight="1">
      <c r="A448" s="150"/>
      <c r="B448" s="153"/>
      <c r="C448" s="77" t="s">
        <v>58</v>
      </c>
      <c r="D448" s="127"/>
      <c r="E448" s="101" t="s">
        <v>380</v>
      </c>
      <c r="F448" s="394">
        <v>92464.07</v>
      </c>
    </row>
    <row r="449" spans="1:6" s="6" customFormat="1" ht="35.1" customHeight="1" thickBot="1">
      <c r="A449" s="151"/>
      <c r="B449" s="154"/>
      <c r="C449" s="78" t="s">
        <v>58</v>
      </c>
      <c r="D449" s="141"/>
      <c r="E449" s="103" t="s">
        <v>386</v>
      </c>
      <c r="F449" s="395">
        <v>25910.560000000001</v>
      </c>
    </row>
    <row r="450" spans="1:6" s="6" customFormat="1" ht="35.1" customHeight="1">
      <c r="A450" s="149" t="s">
        <v>30</v>
      </c>
      <c r="B450" s="152" t="s">
        <v>43</v>
      </c>
      <c r="C450" s="72" t="s">
        <v>44</v>
      </c>
      <c r="D450" s="128" t="s">
        <v>389</v>
      </c>
      <c r="E450" s="102" t="s">
        <v>370</v>
      </c>
      <c r="F450" s="396">
        <v>8546.77</v>
      </c>
    </row>
    <row r="451" spans="1:6" s="25" customFormat="1" ht="35.1" customHeight="1">
      <c r="A451" s="150"/>
      <c r="B451" s="153"/>
      <c r="C451" s="77" t="s">
        <v>44</v>
      </c>
      <c r="D451" s="129"/>
      <c r="E451" s="42" t="s">
        <v>382</v>
      </c>
      <c r="F451" s="397">
        <v>103671.45</v>
      </c>
    </row>
    <row r="452" spans="1:6" s="25" customFormat="1" ht="35.1" customHeight="1">
      <c r="A452" s="150"/>
      <c r="B452" s="153"/>
      <c r="C452" s="77" t="s">
        <v>44</v>
      </c>
      <c r="D452" s="129"/>
      <c r="E452" s="101" t="s">
        <v>383</v>
      </c>
      <c r="F452" s="397">
        <v>27890.05</v>
      </c>
    </row>
    <row r="453" spans="1:6" s="25" customFormat="1" ht="35.1" customHeight="1">
      <c r="A453" s="150"/>
      <c r="B453" s="153"/>
      <c r="C453" s="77" t="s">
        <v>44</v>
      </c>
      <c r="D453" s="129"/>
      <c r="E453" s="101" t="s">
        <v>371</v>
      </c>
      <c r="F453" s="397">
        <v>14814.41</v>
      </c>
    </row>
    <row r="454" spans="1:6" s="25" customFormat="1" ht="35.1" customHeight="1">
      <c r="A454" s="150"/>
      <c r="B454" s="153"/>
      <c r="C454" s="77" t="s">
        <v>44</v>
      </c>
      <c r="D454" s="129"/>
      <c r="E454" s="101" t="s">
        <v>372</v>
      </c>
      <c r="F454" s="397">
        <v>21651.83</v>
      </c>
    </row>
    <row r="455" spans="1:6" s="25" customFormat="1" ht="35.1" customHeight="1">
      <c r="A455" s="150"/>
      <c r="B455" s="153"/>
      <c r="C455" s="77" t="s">
        <v>44</v>
      </c>
      <c r="D455" s="129"/>
      <c r="E455" s="101" t="s">
        <v>373</v>
      </c>
      <c r="F455" s="397">
        <v>7407.2</v>
      </c>
    </row>
    <row r="456" spans="1:6" s="25" customFormat="1" ht="35.1" customHeight="1">
      <c r="A456" s="150"/>
      <c r="B456" s="153"/>
      <c r="C456" s="77" t="s">
        <v>44</v>
      </c>
      <c r="D456" s="129"/>
      <c r="E456" s="42" t="s">
        <v>384</v>
      </c>
      <c r="F456" s="397">
        <v>362353.82</v>
      </c>
    </row>
    <row r="457" spans="1:6" s="25" customFormat="1" ht="35.1" customHeight="1">
      <c r="A457" s="150"/>
      <c r="B457" s="153"/>
      <c r="C457" s="77" t="s">
        <v>44</v>
      </c>
      <c r="D457" s="129"/>
      <c r="E457" s="42" t="s">
        <v>390</v>
      </c>
      <c r="F457" s="397">
        <v>35297.25</v>
      </c>
    </row>
    <row r="458" spans="1:6" s="6" customFormat="1" ht="35.1" customHeight="1">
      <c r="A458" s="150"/>
      <c r="B458" s="153"/>
      <c r="C458" s="77" t="s">
        <v>44</v>
      </c>
      <c r="D458" s="129"/>
      <c r="E458" s="101" t="s">
        <v>375</v>
      </c>
      <c r="F458" s="397">
        <v>6837.42</v>
      </c>
    </row>
    <row r="459" spans="1:6" s="6" customFormat="1" ht="35.1" customHeight="1">
      <c r="A459" s="150"/>
      <c r="B459" s="153"/>
      <c r="C459" s="77" t="s">
        <v>44</v>
      </c>
      <c r="D459" s="129"/>
      <c r="E459" s="101" t="s">
        <v>376</v>
      </c>
      <c r="F459" s="397">
        <v>4558.28</v>
      </c>
    </row>
    <row r="460" spans="1:6" s="6" customFormat="1" ht="35.1" customHeight="1">
      <c r="A460" s="150"/>
      <c r="B460" s="153"/>
      <c r="C460" s="77" t="s">
        <v>44</v>
      </c>
      <c r="D460" s="129"/>
      <c r="E460" s="101" t="s">
        <v>378</v>
      </c>
      <c r="F460" s="397">
        <v>25640.32</v>
      </c>
    </row>
    <row r="461" spans="1:6" s="6" customFormat="1" ht="35.1" customHeight="1">
      <c r="A461" s="150"/>
      <c r="B461" s="153"/>
      <c r="C461" s="77" t="s">
        <v>44</v>
      </c>
      <c r="D461" s="129"/>
      <c r="E461" s="101" t="s">
        <v>379</v>
      </c>
      <c r="F461" s="397">
        <v>3988.49</v>
      </c>
    </row>
    <row r="462" spans="1:6" s="6" customFormat="1" ht="35.1" customHeight="1">
      <c r="A462" s="150"/>
      <c r="B462" s="153"/>
      <c r="C462" s="77" t="s">
        <v>44</v>
      </c>
      <c r="D462" s="129"/>
      <c r="E462" s="101" t="s">
        <v>385</v>
      </c>
      <c r="F462" s="397">
        <v>9116.56</v>
      </c>
    </row>
    <row r="463" spans="1:6" s="6" customFormat="1" ht="35.1" customHeight="1">
      <c r="A463" s="150"/>
      <c r="B463" s="153"/>
      <c r="C463" s="77" t="s">
        <v>44</v>
      </c>
      <c r="D463" s="129"/>
      <c r="E463" s="101" t="s">
        <v>381</v>
      </c>
      <c r="F463" s="397">
        <v>30169.19</v>
      </c>
    </row>
    <row r="464" spans="1:6" s="6" customFormat="1" ht="35.1" customHeight="1">
      <c r="A464" s="150"/>
      <c r="B464" s="153"/>
      <c r="C464" s="77" t="s">
        <v>44</v>
      </c>
      <c r="D464" s="129"/>
      <c r="E464" s="42" t="s">
        <v>386</v>
      </c>
      <c r="F464" s="397">
        <v>5697.85</v>
      </c>
    </row>
    <row r="465" spans="1:6" s="6" customFormat="1" ht="35.1" customHeight="1" thickBot="1">
      <c r="A465" s="151"/>
      <c r="B465" s="154"/>
      <c r="C465" s="78" t="s">
        <v>44</v>
      </c>
      <c r="D465" s="130"/>
      <c r="E465" s="24" t="s">
        <v>387</v>
      </c>
      <c r="F465" s="398">
        <v>52960.62</v>
      </c>
    </row>
    <row r="466" spans="1:6" s="6" customFormat="1" ht="35.1" customHeight="1">
      <c r="A466" s="131" t="s">
        <v>31</v>
      </c>
      <c r="B466" s="134" t="s">
        <v>81</v>
      </c>
      <c r="C466" s="83" t="s">
        <v>82</v>
      </c>
      <c r="D466" s="137" t="s">
        <v>342</v>
      </c>
      <c r="E466" s="34" t="s">
        <v>333</v>
      </c>
      <c r="F466" s="399">
        <f>(891428.57/9)</f>
        <v>99047.618888888886</v>
      </c>
    </row>
    <row r="467" spans="1:6" s="6" customFormat="1" ht="35.1" customHeight="1">
      <c r="A467" s="132"/>
      <c r="B467" s="135"/>
      <c r="C467" s="106" t="s">
        <v>82</v>
      </c>
      <c r="D467" s="138"/>
      <c r="E467" s="32" t="s">
        <v>334</v>
      </c>
      <c r="F467" s="400">
        <f t="shared" ref="F467:F474" si="37">(891428.57/9)</f>
        <v>99047.618888888886</v>
      </c>
    </row>
    <row r="468" spans="1:6" s="6" customFormat="1" ht="35.1" customHeight="1">
      <c r="A468" s="132"/>
      <c r="B468" s="135"/>
      <c r="C468" s="106" t="s">
        <v>82</v>
      </c>
      <c r="D468" s="138"/>
      <c r="E468" s="32" t="s">
        <v>335</v>
      </c>
      <c r="F468" s="400">
        <f t="shared" si="37"/>
        <v>99047.618888888886</v>
      </c>
    </row>
    <row r="469" spans="1:6" s="6" customFormat="1" ht="35.1" customHeight="1">
      <c r="A469" s="132"/>
      <c r="B469" s="135"/>
      <c r="C469" s="106" t="s">
        <v>82</v>
      </c>
      <c r="D469" s="138"/>
      <c r="E469" s="32" t="s">
        <v>336</v>
      </c>
      <c r="F469" s="400">
        <f t="shared" si="37"/>
        <v>99047.618888888886</v>
      </c>
    </row>
    <row r="470" spans="1:6" s="6" customFormat="1" ht="35.1" customHeight="1">
      <c r="A470" s="132"/>
      <c r="B470" s="135"/>
      <c r="C470" s="106" t="s">
        <v>82</v>
      </c>
      <c r="D470" s="138"/>
      <c r="E470" s="32" t="s">
        <v>337</v>
      </c>
      <c r="F470" s="400">
        <f t="shared" si="37"/>
        <v>99047.618888888886</v>
      </c>
    </row>
    <row r="471" spans="1:6" s="6" customFormat="1" ht="35.1" customHeight="1">
      <c r="A471" s="132"/>
      <c r="B471" s="135"/>
      <c r="C471" s="106" t="s">
        <v>82</v>
      </c>
      <c r="D471" s="138"/>
      <c r="E471" s="32" t="s">
        <v>338</v>
      </c>
      <c r="F471" s="400">
        <f t="shared" si="37"/>
        <v>99047.618888888886</v>
      </c>
    </row>
    <row r="472" spans="1:6" s="6" customFormat="1" ht="35.1" customHeight="1">
      <c r="A472" s="132"/>
      <c r="B472" s="135"/>
      <c r="C472" s="106" t="s">
        <v>82</v>
      </c>
      <c r="D472" s="138"/>
      <c r="E472" s="32" t="s">
        <v>339</v>
      </c>
      <c r="F472" s="400">
        <f t="shared" si="37"/>
        <v>99047.618888888886</v>
      </c>
    </row>
    <row r="473" spans="1:6" s="6" customFormat="1" ht="35.1" customHeight="1">
      <c r="A473" s="132"/>
      <c r="B473" s="135"/>
      <c r="C473" s="106" t="s">
        <v>82</v>
      </c>
      <c r="D473" s="138"/>
      <c r="E473" s="32" t="s">
        <v>340</v>
      </c>
      <c r="F473" s="400">
        <f t="shared" si="37"/>
        <v>99047.618888888886</v>
      </c>
    </row>
    <row r="474" spans="1:6" s="6" customFormat="1" ht="35.1" customHeight="1" thickBot="1">
      <c r="A474" s="133"/>
      <c r="B474" s="136"/>
      <c r="C474" s="87" t="s">
        <v>82</v>
      </c>
      <c r="D474" s="130"/>
      <c r="E474" s="36" t="s">
        <v>341</v>
      </c>
      <c r="F474" s="401">
        <f t="shared" si="37"/>
        <v>99047.618888888886</v>
      </c>
    </row>
    <row r="475" spans="1:6" s="6" customFormat="1" ht="69.95" customHeight="1" thickBot="1">
      <c r="A475" s="66" t="s">
        <v>31</v>
      </c>
      <c r="B475" s="67" t="s">
        <v>43</v>
      </c>
      <c r="C475" s="82" t="s">
        <v>44</v>
      </c>
      <c r="D475" s="53" t="s">
        <v>343</v>
      </c>
      <c r="E475" s="46" t="s">
        <v>344</v>
      </c>
      <c r="F475" s="402">
        <v>668571.43000000005</v>
      </c>
    </row>
    <row r="476" spans="1:6" s="6" customFormat="1" ht="35.1" customHeight="1">
      <c r="A476" s="139" t="s">
        <v>31</v>
      </c>
      <c r="B476" s="135" t="s">
        <v>60</v>
      </c>
      <c r="C476" s="72" t="s">
        <v>61</v>
      </c>
      <c r="D476" s="127" t="s">
        <v>345</v>
      </c>
      <c r="E476" s="34" t="s">
        <v>333</v>
      </c>
      <c r="F476" s="403">
        <f>(668571.43/9)</f>
        <v>74285.714444444457</v>
      </c>
    </row>
    <row r="477" spans="1:6" s="6" customFormat="1" ht="35.1" customHeight="1">
      <c r="A477" s="139"/>
      <c r="B477" s="135"/>
      <c r="C477" s="77" t="s">
        <v>61</v>
      </c>
      <c r="D477" s="127"/>
      <c r="E477" s="32" t="s">
        <v>334</v>
      </c>
      <c r="F477" s="404">
        <f t="shared" ref="F477:F484" si="38">(668571.43/9)</f>
        <v>74285.714444444457</v>
      </c>
    </row>
    <row r="478" spans="1:6" s="6" customFormat="1" ht="35.1" customHeight="1">
      <c r="A478" s="139"/>
      <c r="B478" s="135"/>
      <c r="C478" s="77" t="s">
        <v>61</v>
      </c>
      <c r="D478" s="127"/>
      <c r="E478" s="32" t="s">
        <v>335</v>
      </c>
      <c r="F478" s="404">
        <f t="shared" si="38"/>
        <v>74285.714444444457</v>
      </c>
    </row>
    <row r="479" spans="1:6" s="6" customFormat="1" ht="35.1" customHeight="1">
      <c r="A479" s="139"/>
      <c r="B479" s="135"/>
      <c r="C479" s="77" t="s">
        <v>61</v>
      </c>
      <c r="D479" s="127"/>
      <c r="E479" s="32" t="s">
        <v>336</v>
      </c>
      <c r="F479" s="404">
        <f t="shared" si="38"/>
        <v>74285.714444444457</v>
      </c>
    </row>
    <row r="480" spans="1:6" s="6" customFormat="1" ht="35.1" customHeight="1">
      <c r="A480" s="139"/>
      <c r="B480" s="135"/>
      <c r="C480" s="77" t="s">
        <v>61</v>
      </c>
      <c r="D480" s="127"/>
      <c r="E480" s="32" t="s">
        <v>337</v>
      </c>
      <c r="F480" s="404">
        <f t="shared" si="38"/>
        <v>74285.714444444457</v>
      </c>
    </row>
    <row r="481" spans="1:6" s="6" customFormat="1" ht="35.1" customHeight="1">
      <c r="A481" s="139"/>
      <c r="B481" s="135"/>
      <c r="C481" s="77" t="s">
        <v>61</v>
      </c>
      <c r="D481" s="127"/>
      <c r="E481" s="32" t="s">
        <v>338</v>
      </c>
      <c r="F481" s="404">
        <f t="shared" si="38"/>
        <v>74285.714444444457</v>
      </c>
    </row>
    <row r="482" spans="1:6" s="6" customFormat="1" ht="35.1" customHeight="1">
      <c r="A482" s="139"/>
      <c r="B482" s="135"/>
      <c r="C482" s="77" t="s">
        <v>61</v>
      </c>
      <c r="D482" s="127"/>
      <c r="E482" s="32" t="s">
        <v>339</v>
      </c>
      <c r="F482" s="404">
        <f t="shared" si="38"/>
        <v>74285.714444444457</v>
      </c>
    </row>
    <row r="483" spans="1:6" s="6" customFormat="1" ht="35.1" customHeight="1">
      <c r="A483" s="139"/>
      <c r="B483" s="135"/>
      <c r="C483" s="77" t="s">
        <v>61</v>
      </c>
      <c r="D483" s="127"/>
      <c r="E483" s="32" t="s">
        <v>340</v>
      </c>
      <c r="F483" s="404">
        <f t="shared" si="38"/>
        <v>74285.714444444457</v>
      </c>
    </row>
    <row r="484" spans="1:6" s="6" customFormat="1" ht="35.1" customHeight="1" thickBot="1">
      <c r="A484" s="140"/>
      <c r="B484" s="136"/>
      <c r="C484" s="78" t="s">
        <v>61</v>
      </c>
      <c r="D484" s="141"/>
      <c r="E484" s="32" t="s">
        <v>341</v>
      </c>
      <c r="F484" s="405">
        <f t="shared" si="38"/>
        <v>74285.714444444457</v>
      </c>
    </row>
    <row r="485" spans="1:6" s="6" customFormat="1" ht="69.95" customHeight="1" thickBot="1">
      <c r="A485" s="68" t="s">
        <v>32</v>
      </c>
      <c r="B485" s="69" t="s">
        <v>211</v>
      </c>
      <c r="C485" s="82" t="s">
        <v>212</v>
      </c>
      <c r="D485" s="53" t="s">
        <v>346</v>
      </c>
      <c r="E485" s="46" t="s">
        <v>347</v>
      </c>
      <c r="F485" s="406">
        <v>1234285.72</v>
      </c>
    </row>
    <row r="486" spans="1:6" s="6" customFormat="1" ht="35.1" customHeight="1">
      <c r="A486" s="125" t="s">
        <v>32</v>
      </c>
      <c r="B486" s="126" t="s">
        <v>35</v>
      </c>
      <c r="C486" s="81" t="s">
        <v>36</v>
      </c>
      <c r="D486" s="127" t="s">
        <v>434</v>
      </c>
      <c r="E486" s="34" t="s">
        <v>348</v>
      </c>
      <c r="F486" s="407">
        <f>(822857.14/21)</f>
        <v>39183.673333333332</v>
      </c>
    </row>
    <row r="487" spans="1:6" s="6" customFormat="1" ht="35.1" customHeight="1">
      <c r="A487" s="125"/>
      <c r="B487" s="126"/>
      <c r="C487" s="80" t="s">
        <v>36</v>
      </c>
      <c r="D487" s="127"/>
      <c r="E487" s="32" t="s">
        <v>349</v>
      </c>
      <c r="F487" s="407">
        <f t="shared" ref="F487:F506" si="39">(822857.14/21)</f>
        <v>39183.673333333332</v>
      </c>
    </row>
    <row r="488" spans="1:6" s="6" customFormat="1" ht="35.1" customHeight="1">
      <c r="A488" s="125"/>
      <c r="B488" s="126"/>
      <c r="C488" s="80" t="s">
        <v>36</v>
      </c>
      <c r="D488" s="127"/>
      <c r="E488" s="32" t="s">
        <v>350</v>
      </c>
      <c r="F488" s="407">
        <f t="shared" si="39"/>
        <v>39183.673333333332</v>
      </c>
    </row>
    <row r="489" spans="1:6" s="6" customFormat="1" ht="35.1" customHeight="1">
      <c r="A489" s="125"/>
      <c r="B489" s="126"/>
      <c r="C489" s="80" t="s">
        <v>36</v>
      </c>
      <c r="D489" s="127"/>
      <c r="E489" s="32" t="s">
        <v>351</v>
      </c>
      <c r="F489" s="407">
        <f t="shared" si="39"/>
        <v>39183.673333333332</v>
      </c>
    </row>
    <row r="490" spans="1:6" s="6" customFormat="1" ht="35.1" customHeight="1">
      <c r="A490" s="125"/>
      <c r="B490" s="126"/>
      <c r="C490" s="80" t="s">
        <v>36</v>
      </c>
      <c r="D490" s="127"/>
      <c r="E490" s="32" t="s">
        <v>352</v>
      </c>
      <c r="F490" s="407">
        <f t="shared" si="39"/>
        <v>39183.673333333332</v>
      </c>
    </row>
    <row r="491" spans="1:6" s="6" customFormat="1" ht="35.1" customHeight="1">
      <c r="A491" s="125"/>
      <c r="B491" s="126"/>
      <c r="C491" s="80" t="s">
        <v>36</v>
      </c>
      <c r="D491" s="127"/>
      <c r="E491" s="32" t="s">
        <v>353</v>
      </c>
      <c r="F491" s="407">
        <f t="shared" si="39"/>
        <v>39183.673333333332</v>
      </c>
    </row>
    <row r="492" spans="1:6" s="6" customFormat="1" ht="35.1" customHeight="1">
      <c r="A492" s="125"/>
      <c r="B492" s="126"/>
      <c r="C492" s="80" t="s">
        <v>36</v>
      </c>
      <c r="D492" s="127"/>
      <c r="E492" s="32" t="s">
        <v>354</v>
      </c>
      <c r="F492" s="407">
        <f t="shared" si="39"/>
        <v>39183.673333333332</v>
      </c>
    </row>
    <row r="493" spans="1:6" s="6" customFormat="1" ht="35.1" customHeight="1">
      <c r="A493" s="125"/>
      <c r="B493" s="126"/>
      <c r="C493" s="80" t="s">
        <v>36</v>
      </c>
      <c r="D493" s="127"/>
      <c r="E493" s="32" t="s">
        <v>355</v>
      </c>
      <c r="F493" s="407">
        <f t="shared" si="39"/>
        <v>39183.673333333332</v>
      </c>
    </row>
    <row r="494" spans="1:6" s="6" customFormat="1" ht="35.1" customHeight="1">
      <c r="A494" s="125"/>
      <c r="B494" s="126"/>
      <c r="C494" s="80" t="s">
        <v>36</v>
      </c>
      <c r="D494" s="127"/>
      <c r="E494" s="32" t="s">
        <v>356</v>
      </c>
      <c r="F494" s="407">
        <f t="shared" si="39"/>
        <v>39183.673333333332</v>
      </c>
    </row>
    <row r="495" spans="1:6" s="6" customFormat="1" ht="35.1" customHeight="1">
      <c r="A495" s="125"/>
      <c r="B495" s="126"/>
      <c r="C495" s="80" t="s">
        <v>36</v>
      </c>
      <c r="D495" s="127"/>
      <c r="E495" s="32" t="s">
        <v>357</v>
      </c>
      <c r="F495" s="407">
        <f t="shared" si="39"/>
        <v>39183.673333333332</v>
      </c>
    </row>
    <row r="496" spans="1:6" s="6" customFormat="1" ht="35.1" customHeight="1">
      <c r="A496" s="125"/>
      <c r="B496" s="126"/>
      <c r="C496" s="80" t="s">
        <v>36</v>
      </c>
      <c r="D496" s="127"/>
      <c r="E496" s="32" t="s">
        <v>358</v>
      </c>
      <c r="F496" s="407">
        <f t="shared" si="39"/>
        <v>39183.673333333332</v>
      </c>
    </row>
    <row r="497" spans="1:6" s="6" customFormat="1" ht="35.1" customHeight="1">
      <c r="A497" s="125"/>
      <c r="B497" s="126"/>
      <c r="C497" s="80" t="s">
        <v>36</v>
      </c>
      <c r="D497" s="127"/>
      <c r="E497" s="32" t="s">
        <v>359</v>
      </c>
      <c r="F497" s="407">
        <f t="shared" si="39"/>
        <v>39183.673333333332</v>
      </c>
    </row>
    <row r="498" spans="1:6" s="6" customFormat="1" ht="35.1" customHeight="1">
      <c r="A498" s="125"/>
      <c r="B498" s="126"/>
      <c r="C498" s="80" t="s">
        <v>36</v>
      </c>
      <c r="D498" s="127"/>
      <c r="E498" s="32" t="s">
        <v>360</v>
      </c>
      <c r="F498" s="407">
        <f t="shared" si="39"/>
        <v>39183.673333333332</v>
      </c>
    </row>
    <row r="499" spans="1:6" s="6" customFormat="1" ht="35.1" customHeight="1">
      <c r="A499" s="125"/>
      <c r="B499" s="126"/>
      <c r="C499" s="80" t="s">
        <v>36</v>
      </c>
      <c r="D499" s="127"/>
      <c r="E499" s="32" t="s">
        <v>361</v>
      </c>
      <c r="F499" s="407">
        <f t="shared" si="39"/>
        <v>39183.673333333332</v>
      </c>
    </row>
    <row r="500" spans="1:6" s="6" customFormat="1" ht="35.1" customHeight="1">
      <c r="A500" s="125"/>
      <c r="B500" s="126"/>
      <c r="C500" s="80" t="s">
        <v>36</v>
      </c>
      <c r="D500" s="127"/>
      <c r="E500" s="32" t="s">
        <v>362</v>
      </c>
      <c r="F500" s="407">
        <f t="shared" si="39"/>
        <v>39183.673333333332</v>
      </c>
    </row>
    <row r="501" spans="1:6" s="6" customFormat="1" ht="35.1" customHeight="1">
      <c r="A501" s="125"/>
      <c r="B501" s="126"/>
      <c r="C501" s="80" t="s">
        <v>36</v>
      </c>
      <c r="D501" s="127"/>
      <c r="E501" s="32" t="s">
        <v>363</v>
      </c>
      <c r="F501" s="407">
        <f t="shared" si="39"/>
        <v>39183.673333333332</v>
      </c>
    </row>
    <row r="502" spans="1:6" s="6" customFormat="1" ht="35.1" customHeight="1">
      <c r="A502" s="125"/>
      <c r="B502" s="126"/>
      <c r="C502" s="80" t="s">
        <v>36</v>
      </c>
      <c r="D502" s="127"/>
      <c r="E502" s="32" t="s">
        <v>364</v>
      </c>
      <c r="F502" s="407">
        <f t="shared" si="39"/>
        <v>39183.673333333332</v>
      </c>
    </row>
    <row r="503" spans="1:6" s="6" customFormat="1" ht="35.1" customHeight="1">
      <c r="A503" s="125"/>
      <c r="B503" s="126"/>
      <c r="C503" s="80" t="s">
        <v>36</v>
      </c>
      <c r="D503" s="127"/>
      <c r="E503" s="32" t="s">
        <v>365</v>
      </c>
      <c r="F503" s="407">
        <f t="shared" si="39"/>
        <v>39183.673333333332</v>
      </c>
    </row>
    <row r="504" spans="1:6" s="6" customFormat="1" ht="35.1" customHeight="1">
      <c r="A504" s="125"/>
      <c r="B504" s="126"/>
      <c r="C504" s="80" t="s">
        <v>36</v>
      </c>
      <c r="D504" s="127"/>
      <c r="E504" s="32" t="s">
        <v>366</v>
      </c>
      <c r="F504" s="407">
        <f t="shared" si="39"/>
        <v>39183.673333333332</v>
      </c>
    </row>
    <row r="505" spans="1:6" s="6" customFormat="1" ht="35.1" customHeight="1">
      <c r="A505" s="125"/>
      <c r="B505" s="126"/>
      <c r="C505" s="80" t="s">
        <v>36</v>
      </c>
      <c r="D505" s="127"/>
      <c r="E505" s="32" t="s">
        <v>367</v>
      </c>
      <c r="F505" s="407">
        <f t="shared" si="39"/>
        <v>39183.673333333332</v>
      </c>
    </row>
    <row r="506" spans="1:6" s="6" customFormat="1" ht="35.1" customHeight="1" thickBot="1">
      <c r="A506" s="125"/>
      <c r="B506" s="126"/>
      <c r="C506" s="80" t="s">
        <v>36</v>
      </c>
      <c r="D506" s="127"/>
      <c r="E506" s="37" t="s">
        <v>368</v>
      </c>
      <c r="F506" s="408">
        <f t="shared" si="39"/>
        <v>39183.673333333332</v>
      </c>
    </row>
    <row r="507" spans="1:6" ht="30" customHeight="1" thickBot="1">
      <c r="A507" s="115"/>
      <c r="B507" s="116"/>
      <c r="C507" s="119"/>
      <c r="D507" s="117"/>
      <c r="E507" s="118" t="s">
        <v>33</v>
      </c>
      <c r="F507" s="409">
        <f>SUM(F8:F506)</f>
        <v>60000000.000000007</v>
      </c>
    </row>
    <row r="508" spans="1:6" ht="15" customHeight="1">
      <c r="A508" s="9"/>
      <c r="B508" s="10"/>
      <c r="D508" s="17"/>
      <c r="F508" s="20"/>
    </row>
    <row r="509" spans="1:6" ht="15" customHeight="1">
      <c r="A509" s="9"/>
      <c r="B509" s="10"/>
      <c r="D509" s="17"/>
    </row>
    <row r="510" spans="1:6" ht="15" customHeight="1">
      <c r="A510" s="9"/>
      <c r="B510" s="10"/>
      <c r="D510" s="17"/>
    </row>
    <row r="511" spans="1:6" ht="15" customHeight="1">
      <c r="A511" s="9"/>
      <c r="B511" s="10"/>
      <c r="D511" s="17"/>
      <c r="F511" s="11"/>
    </row>
    <row r="512" spans="1:6" ht="15" customHeight="1">
      <c r="A512" s="18"/>
      <c r="B512" s="10"/>
      <c r="D512" s="17"/>
      <c r="F512" s="11"/>
    </row>
    <row r="513" spans="1:6" ht="15" customHeight="1">
      <c r="A513" s="9"/>
      <c r="B513" s="10"/>
      <c r="D513" s="17"/>
    </row>
    <row r="514" spans="1:6" ht="15" customHeight="1">
      <c r="A514" s="9"/>
      <c r="B514" s="10"/>
      <c r="D514" s="17"/>
    </row>
    <row r="515" spans="1:6" ht="15" customHeight="1">
      <c r="A515" s="9"/>
      <c r="B515" s="10"/>
      <c r="D515" s="17"/>
    </row>
    <row r="516" spans="1:6" ht="15" customHeight="1">
      <c r="A516" s="9"/>
      <c r="B516" s="10"/>
      <c r="D516" s="17"/>
    </row>
    <row r="517" spans="1:6" ht="15" customHeight="1">
      <c r="A517" s="9"/>
      <c r="B517" s="10"/>
      <c r="D517" s="17"/>
    </row>
    <row r="518" spans="1:6" ht="15" customHeight="1">
      <c r="A518" s="9"/>
      <c r="B518" s="10"/>
      <c r="D518" s="17"/>
    </row>
    <row r="519" spans="1:6" ht="15" customHeight="1">
      <c r="A519" s="9"/>
      <c r="B519" s="10"/>
      <c r="D519" s="17"/>
    </row>
    <row r="520" spans="1:6" s="12" customFormat="1" ht="15.75">
      <c r="A520" s="9"/>
      <c r="B520" s="10"/>
      <c r="C520" s="21"/>
      <c r="D520" s="17"/>
      <c r="E520" s="19"/>
      <c r="F520" s="3"/>
    </row>
    <row r="521" spans="1:6" ht="15.75">
      <c r="A521" s="9"/>
      <c r="B521" s="10"/>
      <c r="D521" s="17"/>
    </row>
    <row r="522" spans="1:6" ht="15.75">
      <c r="A522" s="9"/>
      <c r="B522" s="10"/>
      <c r="C522" s="22"/>
      <c r="D522" s="16"/>
      <c r="E522" s="14"/>
      <c r="F522" s="13"/>
    </row>
    <row r="523" spans="1:6" ht="15.75">
      <c r="A523" s="9"/>
      <c r="B523" s="10"/>
      <c r="C523" s="22"/>
      <c r="D523" s="16"/>
      <c r="E523" s="14"/>
      <c r="F523" s="13"/>
    </row>
    <row r="524" spans="1:6" ht="15.75">
      <c r="A524" s="9"/>
      <c r="B524" s="10"/>
      <c r="C524" s="22"/>
      <c r="D524" s="16"/>
      <c r="E524" s="14"/>
      <c r="F524" s="13"/>
    </row>
    <row r="525" spans="1:6" ht="15.75">
      <c r="A525" s="9"/>
      <c r="B525" s="10"/>
      <c r="C525" s="22"/>
      <c r="D525" s="16"/>
      <c r="E525" s="14"/>
      <c r="F525" s="13"/>
    </row>
    <row r="526" spans="1:6" ht="15.75">
      <c r="A526" s="9"/>
      <c r="B526" s="10"/>
      <c r="C526" s="22"/>
      <c r="D526" s="16"/>
      <c r="E526" s="14"/>
      <c r="F526" s="13"/>
    </row>
    <row r="527" spans="1:6" ht="15.75">
      <c r="A527" s="9"/>
      <c r="B527" s="10"/>
      <c r="C527" s="22"/>
      <c r="D527" s="16"/>
      <c r="E527" s="14"/>
      <c r="F527" s="13"/>
    </row>
    <row r="528" spans="1:6" ht="15.75">
      <c r="A528" s="9"/>
      <c r="B528" s="10"/>
      <c r="C528" s="22"/>
      <c r="D528" s="16"/>
      <c r="E528" s="14"/>
      <c r="F528" s="13"/>
    </row>
    <row r="529" spans="1:6" ht="15.75">
      <c r="A529" s="9"/>
      <c r="B529" s="10"/>
      <c r="C529" s="22"/>
      <c r="D529" s="16"/>
      <c r="E529" s="14"/>
      <c r="F529" s="13"/>
    </row>
    <row r="530" spans="1:6" ht="15.75">
      <c r="A530" s="9"/>
      <c r="B530" s="10"/>
      <c r="C530" s="22"/>
      <c r="D530" s="16"/>
      <c r="E530" s="14"/>
      <c r="F530" s="13"/>
    </row>
    <row r="531" spans="1:6" ht="15.75">
      <c r="A531" s="9"/>
      <c r="B531" s="10"/>
      <c r="C531" s="22"/>
      <c r="D531" s="16"/>
      <c r="E531" s="14"/>
      <c r="F531" s="13"/>
    </row>
    <row r="532" spans="1:6" ht="15.75">
      <c r="A532" s="9"/>
      <c r="B532" s="10"/>
      <c r="D532" s="17"/>
    </row>
    <row r="533" spans="1:6" ht="15.75">
      <c r="A533" s="9"/>
      <c r="B533" s="10"/>
      <c r="D533" s="17"/>
    </row>
    <row r="534" spans="1:6" ht="15.75">
      <c r="A534" s="9"/>
      <c r="B534" s="10"/>
      <c r="D534" s="17"/>
    </row>
    <row r="535" spans="1:6" ht="15.75">
      <c r="A535" s="9"/>
      <c r="B535" s="10"/>
      <c r="D535" s="17"/>
    </row>
    <row r="536" spans="1:6" ht="15.75">
      <c r="A536" s="9"/>
      <c r="B536" s="10"/>
      <c r="D536" s="17"/>
    </row>
    <row r="537" spans="1:6" ht="15.75">
      <c r="A537" s="9"/>
      <c r="B537" s="10"/>
      <c r="D537" s="17"/>
    </row>
    <row r="538" spans="1:6" ht="15.75">
      <c r="A538" s="9"/>
      <c r="B538" s="10"/>
      <c r="D538" s="17"/>
    </row>
    <row r="539" spans="1:6" ht="15.75">
      <c r="A539" s="9"/>
      <c r="B539" s="10"/>
      <c r="D539" s="17"/>
    </row>
    <row r="540" spans="1:6" s="19" customFormat="1" ht="15.75">
      <c r="A540" s="9"/>
      <c r="B540" s="10"/>
      <c r="C540" s="21"/>
      <c r="D540" s="17"/>
      <c r="F540" s="3"/>
    </row>
    <row r="541" spans="1:6" s="19" customFormat="1" ht="15.75">
      <c r="A541" s="9"/>
      <c r="B541" s="10"/>
      <c r="C541" s="21"/>
      <c r="D541" s="17"/>
      <c r="F541" s="3"/>
    </row>
    <row r="542" spans="1:6" s="19" customFormat="1" ht="15.75">
      <c r="A542" s="9"/>
      <c r="B542" s="10"/>
      <c r="C542" s="21"/>
      <c r="D542" s="17"/>
      <c r="F542" s="3"/>
    </row>
    <row r="543" spans="1:6" s="19" customFormat="1" ht="15.75">
      <c r="A543" s="9"/>
      <c r="B543" s="10"/>
      <c r="C543" s="21"/>
      <c r="D543" s="17"/>
      <c r="F543" s="3"/>
    </row>
    <row r="544" spans="1:6" s="19" customFormat="1" ht="15.75">
      <c r="A544" s="9"/>
      <c r="B544" s="10"/>
      <c r="C544" s="21"/>
      <c r="D544" s="17"/>
      <c r="F544" s="3"/>
    </row>
    <row r="545" spans="1:6" s="19" customFormat="1" ht="15.75">
      <c r="A545" s="9"/>
      <c r="B545" s="10"/>
      <c r="C545" s="21"/>
      <c r="D545" s="17"/>
      <c r="F545" s="3"/>
    </row>
    <row r="546" spans="1:6" s="19" customFormat="1" ht="15.75">
      <c r="A546" s="9"/>
      <c r="B546" s="10"/>
      <c r="C546" s="21"/>
      <c r="D546" s="17"/>
      <c r="F546" s="3"/>
    </row>
    <row r="547" spans="1:6" s="19" customFormat="1" ht="15.75">
      <c r="A547" s="9"/>
      <c r="B547" s="10"/>
      <c r="C547" s="21"/>
      <c r="D547" s="17"/>
      <c r="F547" s="3"/>
    </row>
    <row r="548" spans="1:6" s="19" customFormat="1" ht="15.75">
      <c r="A548" s="9"/>
      <c r="B548" s="10"/>
      <c r="C548" s="21"/>
      <c r="D548" s="17"/>
      <c r="F548" s="3"/>
    </row>
    <row r="549" spans="1:6" s="19" customFormat="1" ht="15.75">
      <c r="A549" s="9"/>
      <c r="B549" s="10"/>
      <c r="C549" s="21"/>
      <c r="D549" s="17"/>
      <c r="F549" s="3"/>
    </row>
    <row r="550" spans="1:6" s="19" customFormat="1" ht="15.75">
      <c r="A550" s="9"/>
      <c r="B550" s="10"/>
      <c r="C550" s="21"/>
      <c r="D550" s="17"/>
      <c r="F550" s="3"/>
    </row>
    <row r="551" spans="1:6" s="19" customFormat="1" ht="15.75">
      <c r="A551" s="9"/>
      <c r="B551" s="10"/>
      <c r="C551" s="21"/>
      <c r="D551" s="17"/>
      <c r="F551" s="3"/>
    </row>
    <row r="552" spans="1:6" s="19" customFormat="1" ht="15.75">
      <c r="A552" s="9"/>
      <c r="B552" s="10"/>
      <c r="C552" s="21"/>
      <c r="D552" s="17"/>
      <c r="F552" s="3"/>
    </row>
    <row r="553" spans="1:6" s="19" customFormat="1" ht="15.75">
      <c r="A553" s="9"/>
      <c r="B553" s="10"/>
      <c r="C553" s="21"/>
      <c r="D553" s="17"/>
      <c r="F553" s="3"/>
    </row>
    <row r="554" spans="1:6" s="19" customFormat="1">
      <c r="A554" s="1"/>
      <c r="B554" s="2"/>
      <c r="C554" s="21"/>
      <c r="D554" s="17"/>
      <c r="F554" s="3"/>
    </row>
    <row r="555" spans="1:6" s="19" customFormat="1">
      <c r="A555" s="1"/>
      <c r="B555" s="2"/>
      <c r="C555" s="21"/>
      <c r="D555" s="17"/>
      <c r="F555" s="3"/>
    </row>
    <row r="556" spans="1:6" s="19" customFormat="1">
      <c r="A556" s="1"/>
      <c r="B556" s="2"/>
      <c r="C556" s="21"/>
      <c r="D556" s="17"/>
      <c r="F556" s="3"/>
    </row>
    <row r="557" spans="1:6" s="19" customFormat="1">
      <c r="A557" s="1"/>
      <c r="B557" s="2"/>
      <c r="C557" s="21"/>
      <c r="D557" s="17"/>
      <c r="F557" s="3"/>
    </row>
    <row r="558" spans="1:6" s="19" customFormat="1">
      <c r="A558" s="1"/>
      <c r="B558" s="2"/>
      <c r="C558" s="21"/>
      <c r="D558" s="17"/>
      <c r="F558" s="3"/>
    </row>
    <row r="559" spans="1:6" s="19" customFormat="1">
      <c r="A559" s="1"/>
      <c r="B559" s="2"/>
      <c r="C559" s="21"/>
      <c r="D559" s="17"/>
      <c r="F559" s="3"/>
    </row>
    <row r="560" spans="1:6" s="19" customFormat="1">
      <c r="A560" s="1"/>
      <c r="B560" s="2"/>
      <c r="C560" s="21"/>
      <c r="D560" s="17"/>
      <c r="F560" s="3"/>
    </row>
    <row r="561" spans="1:6" s="19" customFormat="1">
      <c r="A561" s="1"/>
      <c r="B561" s="2"/>
      <c r="C561" s="21"/>
      <c r="D561" s="17"/>
      <c r="F561" s="3"/>
    </row>
    <row r="562" spans="1:6" s="19" customFormat="1">
      <c r="A562" s="1"/>
      <c r="B562" s="2"/>
      <c r="C562" s="21"/>
      <c r="D562" s="17"/>
      <c r="F562" s="3"/>
    </row>
    <row r="563" spans="1:6" s="19" customFormat="1">
      <c r="A563" s="1"/>
      <c r="B563" s="2"/>
      <c r="C563" s="21"/>
      <c r="D563" s="17"/>
      <c r="F563" s="3"/>
    </row>
    <row r="564" spans="1:6" s="19" customFormat="1">
      <c r="A564" s="1"/>
      <c r="B564" s="2"/>
      <c r="C564" s="21"/>
      <c r="D564" s="17"/>
      <c r="F564" s="3"/>
    </row>
    <row r="565" spans="1:6" s="19" customFormat="1">
      <c r="A565" s="1"/>
      <c r="B565" s="2"/>
      <c r="C565" s="21"/>
      <c r="D565" s="17"/>
      <c r="F565" s="3"/>
    </row>
    <row r="566" spans="1:6" s="19" customFormat="1">
      <c r="A566" s="1"/>
      <c r="B566" s="2"/>
      <c r="C566" s="21"/>
      <c r="D566" s="17"/>
      <c r="F566" s="3"/>
    </row>
    <row r="567" spans="1:6" s="19" customFormat="1">
      <c r="A567" s="1"/>
      <c r="B567" s="2"/>
      <c r="C567" s="21"/>
      <c r="D567" s="17"/>
      <c r="F567" s="3"/>
    </row>
    <row r="568" spans="1:6" s="19" customFormat="1">
      <c r="A568" s="1"/>
      <c r="B568" s="2"/>
      <c r="C568" s="21"/>
      <c r="D568" s="17"/>
      <c r="F568" s="3"/>
    </row>
    <row r="569" spans="1:6" s="19" customFormat="1">
      <c r="A569" s="1"/>
      <c r="B569" s="2"/>
      <c r="C569" s="21"/>
      <c r="D569" s="17"/>
      <c r="F569" s="3"/>
    </row>
    <row r="570" spans="1:6" s="19" customFormat="1">
      <c r="A570" s="1"/>
      <c r="B570" s="2"/>
      <c r="C570" s="21"/>
      <c r="D570" s="17"/>
      <c r="F570" s="3"/>
    </row>
    <row r="571" spans="1:6" s="19" customFormat="1">
      <c r="A571" s="1"/>
      <c r="B571" s="2"/>
      <c r="C571" s="21"/>
      <c r="D571" s="17"/>
      <c r="F571" s="3"/>
    </row>
    <row r="572" spans="1:6" s="19" customFormat="1">
      <c r="A572" s="1"/>
      <c r="B572" s="2"/>
      <c r="C572" s="21"/>
      <c r="D572" s="17"/>
      <c r="F572" s="3"/>
    </row>
    <row r="573" spans="1:6" s="19" customFormat="1">
      <c r="A573" s="1"/>
      <c r="B573" s="2"/>
      <c r="C573" s="21"/>
      <c r="D573" s="17"/>
      <c r="F573" s="3"/>
    </row>
    <row r="574" spans="1:6" s="19" customFormat="1">
      <c r="A574" s="1"/>
      <c r="B574" s="2"/>
      <c r="C574" s="21"/>
      <c r="D574" s="17"/>
      <c r="F574" s="3"/>
    </row>
    <row r="575" spans="1:6" s="19" customFormat="1">
      <c r="A575" s="1"/>
      <c r="B575" s="2"/>
      <c r="C575" s="21"/>
      <c r="D575" s="17"/>
      <c r="F575" s="3"/>
    </row>
    <row r="576" spans="1:6" s="19" customFormat="1">
      <c r="A576" s="1"/>
      <c r="B576" s="2"/>
      <c r="C576" s="21"/>
      <c r="D576" s="17"/>
      <c r="F576" s="3"/>
    </row>
    <row r="577" spans="1:6" s="19" customFormat="1">
      <c r="A577" s="1"/>
      <c r="B577" s="2"/>
      <c r="C577" s="21"/>
      <c r="D577" s="17"/>
      <c r="F577" s="3"/>
    </row>
    <row r="578" spans="1:6" s="19" customFormat="1">
      <c r="A578" s="1"/>
      <c r="B578" s="2"/>
      <c r="C578" s="21"/>
      <c r="D578" s="17"/>
      <c r="F578" s="3"/>
    </row>
    <row r="579" spans="1:6" s="19" customFormat="1">
      <c r="A579" s="1"/>
      <c r="B579" s="2"/>
      <c r="C579" s="21"/>
      <c r="D579" s="17"/>
      <c r="F579" s="3"/>
    </row>
    <row r="580" spans="1:6" s="19" customFormat="1">
      <c r="A580" s="1"/>
      <c r="B580" s="2"/>
      <c r="C580" s="21"/>
      <c r="D580" s="17"/>
      <c r="F580" s="3"/>
    </row>
    <row r="581" spans="1:6" s="19" customFormat="1">
      <c r="A581" s="1"/>
      <c r="B581" s="2"/>
      <c r="C581" s="21"/>
      <c r="D581" s="17"/>
      <c r="F581" s="3"/>
    </row>
    <row r="582" spans="1:6" s="19" customFormat="1">
      <c r="A582" s="1"/>
      <c r="B582" s="2"/>
      <c r="C582" s="21"/>
      <c r="D582" s="17"/>
      <c r="F582" s="3"/>
    </row>
    <row r="583" spans="1:6" s="19" customFormat="1">
      <c r="A583" s="1"/>
      <c r="B583" s="2"/>
      <c r="C583" s="21"/>
      <c r="D583" s="17"/>
      <c r="F583" s="3"/>
    </row>
    <row r="584" spans="1:6" s="19" customFormat="1">
      <c r="A584" s="1"/>
      <c r="B584" s="2"/>
      <c r="C584" s="21"/>
      <c r="D584" s="17"/>
      <c r="F584" s="3"/>
    </row>
    <row r="585" spans="1:6" s="19" customFormat="1">
      <c r="A585" s="1"/>
      <c r="B585" s="2"/>
      <c r="C585" s="21"/>
      <c r="D585" s="17"/>
      <c r="F585" s="3"/>
    </row>
    <row r="586" spans="1:6" s="19" customFormat="1">
      <c r="A586" s="1"/>
      <c r="B586" s="2"/>
      <c r="C586" s="21"/>
      <c r="D586" s="17"/>
      <c r="F586" s="3"/>
    </row>
    <row r="587" spans="1:6" s="19" customFormat="1">
      <c r="A587" s="1"/>
      <c r="B587" s="2"/>
      <c r="C587" s="21"/>
      <c r="D587" s="17"/>
      <c r="F587" s="3"/>
    </row>
    <row r="588" spans="1:6" s="19" customFormat="1">
      <c r="A588" s="1"/>
      <c r="B588" s="2"/>
      <c r="C588" s="21"/>
      <c r="D588" s="17"/>
      <c r="F588" s="3"/>
    </row>
    <row r="589" spans="1:6" s="19" customFormat="1">
      <c r="A589" s="1"/>
      <c r="B589" s="2"/>
      <c r="C589" s="21"/>
      <c r="D589" s="17"/>
      <c r="F589" s="3"/>
    </row>
    <row r="590" spans="1:6" s="19" customFormat="1">
      <c r="A590" s="1"/>
      <c r="B590" s="2"/>
      <c r="C590" s="21"/>
      <c r="D590" s="17"/>
      <c r="F590" s="3"/>
    </row>
    <row r="591" spans="1:6" s="19" customFormat="1">
      <c r="A591" s="1"/>
      <c r="B591" s="2"/>
      <c r="C591" s="21"/>
      <c r="D591" s="17"/>
      <c r="F591" s="3"/>
    </row>
    <row r="592" spans="1:6" s="19" customFormat="1">
      <c r="A592" s="1"/>
      <c r="B592" s="2"/>
      <c r="C592" s="21"/>
      <c r="D592" s="17"/>
      <c r="F592" s="3"/>
    </row>
    <row r="593" spans="1:6" s="19" customFormat="1">
      <c r="A593" s="1"/>
      <c r="B593" s="2"/>
      <c r="C593" s="21"/>
      <c r="D593" s="17"/>
      <c r="F593" s="3"/>
    </row>
    <row r="594" spans="1:6" s="19" customFormat="1">
      <c r="A594" s="1"/>
      <c r="B594" s="2"/>
      <c r="C594" s="21"/>
      <c r="D594" s="17"/>
      <c r="F594" s="3"/>
    </row>
    <row r="595" spans="1:6" s="19" customFormat="1">
      <c r="A595" s="1"/>
      <c r="B595" s="2"/>
      <c r="C595" s="21"/>
      <c r="D595" s="17"/>
      <c r="F595" s="3"/>
    </row>
    <row r="596" spans="1:6" s="19" customFormat="1">
      <c r="A596" s="1"/>
      <c r="B596" s="2"/>
      <c r="C596" s="21"/>
      <c r="D596" s="17"/>
      <c r="F596" s="3"/>
    </row>
    <row r="597" spans="1:6" s="19" customFormat="1">
      <c r="A597" s="1"/>
      <c r="B597" s="2"/>
      <c r="C597" s="21"/>
      <c r="D597" s="17"/>
      <c r="F597" s="3"/>
    </row>
    <row r="598" spans="1:6" s="19" customFormat="1">
      <c r="A598" s="1"/>
      <c r="B598" s="2"/>
      <c r="C598" s="21"/>
      <c r="D598" s="17"/>
      <c r="F598" s="3"/>
    </row>
    <row r="599" spans="1:6" s="19" customFormat="1">
      <c r="A599" s="1"/>
      <c r="B599" s="2"/>
      <c r="C599" s="21"/>
      <c r="D599" s="17"/>
      <c r="F599" s="3"/>
    </row>
    <row r="600" spans="1:6" s="19" customFormat="1">
      <c r="A600" s="1"/>
      <c r="B600" s="2"/>
      <c r="C600" s="21"/>
      <c r="D600" s="17"/>
      <c r="F600" s="3"/>
    </row>
    <row r="601" spans="1:6" s="19" customFormat="1">
      <c r="A601" s="1"/>
      <c r="B601" s="2"/>
      <c r="C601" s="21"/>
      <c r="D601" s="17"/>
      <c r="F601" s="3"/>
    </row>
    <row r="602" spans="1:6" s="19" customFormat="1">
      <c r="A602" s="1"/>
      <c r="B602" s="2"/>
      <c r="C602" s="21"/>
      <c r="D602" s="17"/>
      <c r="F602" s="3"/>
    </row>
    <row r="603" spans="1:6" s="19" customFormat="1">
      <c r="A603" s="1"/>
      <c r="B603" s="2"/>
      <c r="C603" s="21"/>
      <c r="D603" s="17"/>
      <c r="F603" s="3"/>
    </row>
    <row r="604" spans="1:6" s="19" customFormat="1">
      <c r="A604" s="1"/>
      <c r="B604" s="2"/>
      <c r="C604" s="21"/>
      <c r="D604" s="17"/>
      <c r="F604" s="3"/>
    </row>
    <row r="605" spans="1:6" s="19" customFormat="1">
      <c r="A605" s="1"/>
      <c r="B605" s="2"/>
      <c r="C605" s="21"/>
      <c r="D605" s="17"/>
      <c r="F605" s="3"/>
    </row>
    <row r="606" spans="1:6" s="19" customFormat="1">
      <c r="A606" s="1"/>
      <c r="B606" s="2"/>
      <c r="C606" s="21"/>
      <c r="D606" s="17"/>
      <c r="F606" s="3"/>
    </row>
    <row r="607" spans="1:6" s="19" customFormat="1">
      <c r="A607" s="1"/>
      <c r="B607" s="2"/>
      <c r="C607" s="21"/>
      <c r="D607" s="17"/>
      <c r="F607" s="3"/>
    </row>
    <row r="608" spans="1:6" s="19" customFormat="1">
      <c r="A608" s="1"/>
      <c r="B608" s="2"/>
      <c r="C608" s="21"/>
      <c r="D608" s="17"/>
      <c r="F608" s="3"/>
    </row>
    <row r="609" spans="1:6" s="19" customFormat="1">
      <c r="A609" s="1"/>
      <c r="B609" s="2"/>
      <c r="C609" s="21"/>
      <c r="D609" s="17"/>
      <c r="F609" s="3"/>
    </row>
    <row r="610" spans="1:6" s="19" customFormat="1">
      <c r="A610" s="1"/>
      <c r="B610" s="2"/>
      <c r="C610" s="21"/>
      <c r="D610" s="17"/>
      <c r="F610" s="3"/>
    </row>
    <row r="611" spans="1:6" s="19" customFormat="1">
      <c r="A611" s="1"/>
      <c r="B611" s="2"/>
      <c r="C611" s="21"/>
      <c r="D611" s="17"/>
      <c r="F611" s="3"/>
    </row>
    <row r="612" spans="1:6" s="19" customFormat="1">
      <c r="A612" s="1"/>
      <c r="B612" s="2"/>
      <c r="C612" s="21"/>
      <c r="D612" s="17"/>
      <c r="F612" s="3"/>
    </row>
    <row r="613" spans="1:6" s="19" customFormat="1">
      <c r="A613" s="1"/>
      <c r="B613" s="2"/>
      <c r="C613" s="21"/>
      <c r="D613" s="17"/>
      <c r="F613" s="3"/>
    </row>
    <row r="614" spans="1:6" s="19" customFormat="1">
      <c r="A614" s="1"/>
      <c r="B614" s="2"/>
      <c r="C614" s="21"/>
      <c r="D614" s="17"/>
      <c r="F614" s="3"/>
    </row>
    <row r="615" spans="1:6" s="19" customFormat="1">
      <c r="A615" s="1"/>
      <c r="B615" s="2"/>
      <c r="C615" s="21"/>
      <c r="D615" s="17"/>
      <c r="F615" s="3"/>
    </row>
    <row r="616" spans="1:6" s="19" customFormat="1">
      <c r="A616" s="1"/>
      <c r="B616" s="2"/>
      <c r="C616" s="21"/>
      <c r="D616" s="17"/>
      <c r="F616" s="3"/>
    </row>
    <row r="617" spans="1:6" s="19" customFormat="1">
      <c r="A617" s="1"/>
      <c r="B617" s="2"/>
      <c r="C617" s="21"/>
      <c r="D617" s="17"/>
      <c r="F617" s="3"/>
    </row>
    <row r="618" spans="1:6" s="19" customFormat="1">
      <c r="A618" s="1"/>
      <c r="B618" s="2"/>
      <c r="C618" s="21"/>
      <c r="D618" s="17"/>
      <c r="F618" s="3"/>
    </row>
    <row r="619" spans="1:6" s="19" customFormat="1">
      <c r="A619" s="1"/>
      <c r="B619" s="2"/>
      <c r="C619" s="21"/>
      <c r="D619" s="17"/>
      <c r="F619" s="3"/>
    </row>
    <row r="620" spans="1:6" s="19" customFormat="1" ht="15.75">
      <c r="A620" s="1"/>
      <c r="B620" s="2"/>
      <c r="C620" s="23"/>
      <c r="D620" s="17"/>
      <c r="F620" s="3"/>
    </row>
    <row r="621" spans="1:6" s="19" customFormat="1" ht="15.75">
      <c r="A621" s="1"/>
      <c r="B621" s="2"/>
      <c r="C621" s="23"/>
      <c r="D621" s="17"/>
      <c r="F621" s="3"/>
    </row>
    <row r="622" spans="1:6" s="19" customFormat="1" ht="15.75">
      <c r="A622" s="1"/>
      <c r="B622" s="2"/>
      <c r="C622" s="23"/>
      <c r="D622" s="17"/>
      <c r="F622" s="3"/>
    </row>
    <row r="623" spans="1:6" s="19" customFormat="1" ht="15.75">
      <c r="A623" s="1"/>
      <c r="B623" s="2"/>
      <c r="C623" s="23"/>
      <c r="D623" s="17"/>
      <c r="F623" s="3"/>
    </row>
    <row r="624" spans="1:6" s="19" customFormat="1" ht="15.75">
      <c r="A624" s="1"/>
      <c r="B624" s="2"/>
      <c r="C624" s="23"/>
      <c r="D624" s="17"/>
      <c r="F624" s="3"/>
    </row>
    <row r="625" spans="1:6" s="19" customFormat="1" ht="15.75">
      <c r="A625" s="1"/>
      <c r="B625" s="2"/>
      <c r="C625" s="23"/>
      <c r="D625" s="17"/>
      <c r="F625" s="3"/>
    </row>
    <row r="626" spans="1:6" s="19" customFormat="1" ht="15.75">
      <c r="A626" s="1"/>
      <c r="B626" s="2"/>
      <c r="C626" s="23"/>
      <c r="D626" s="17"/>
      <c r="F626" s="3"/>
    </row>
    <row r="627" spans="1:6" s="19" customFormat="1" ht="15.75">
      <c r="A627" s="1"/>
      <c r="B627" s="2"/>
      <c r="C627" s="23"/>
      <c r="D627" s="15"/>
      <c r="F627" s="3"/>
    </row>
    <row r="628" spans="1:6" s="19" customFormat="1" ht="15.75">
      <c r="A628" s="1"/>
      <c r="B628" s="2"/>
      <c r="C628" s="23"/>
      <c r="D628" s="15"/>
      <c r="F628" s="3"/>
    </row>
  </sheetData>
  <autoFilter ref="A7:F507"/>
  <mergeCells count="157">
    <mergeCell ref="A8:A12"/>
    <mergeCell ref="B8:B12"/>
    <mergeCell ref="D8:D12"/>
    <mergeCell ref="A13:A17"/>
    <mergeCell ref="B13:B17"/>
    <mergeCell ref="D13:D17"/>
    <mergeCell ref="A36:A53"/>
    <mergeCell ref="B36:B53"/>
    <mergeCell ref="D36:D53"/>
    <mergeCell ref="A54:A71"/>
    <mergeCell ref="B54:B71"/>
    <mergeCell ref="D54:D71"/>
    <mergeCell ref="A18:A23"/>
    <mergeCell ref="B18:B23"/>
    <mergeCell ref="D18:D23"/>
    <mergeCell ref="A24:A29"/>
    <mergeCell ref="B24:B29"/>
    <mergeCell ref="D24:D29"/>
    <mergeCell ref="A30:A35"/>
    <mergeCell ref="B30:B35"/>
    <mergeCell ref="D30:D35"/>
    <mergeCell ref="A72:A88"/>
    <mergeCell ref="B72:B88"/>
    <mergeCell ref="D72:D88"/>
    <mergeCell ref="A89:A105"/>
    <mergeCell ref="B89:B105"/>
    <mergeCell ref="D89:D105"/>
    <mergeCell ref="A106:A122"/>
    <mergeCell ref="B106:B122"/>
    <mergeCell ref="D106:D122"/>
    <mergeCell ref="D145:D154"/>
    <mergeCell ref="A155:A160"/>
    <mergeCell ref="B155:B160"/>
    <mergeCell ref="D155:D160"/>
    <mergeCell ref="A161:A163"/>
    <mergeCell ref="B161:B163"/>
    <mergeCell ref="D161:D163"/>
    <mergeCell ref="A164:A166"/>
    <mergeCell ref="A123:A132"/>
    <mergeCell ref="B123:B132"/>
    <mergeCell ref="D123:D132"/>
    <mergeCell ref="A135:A144"/>
    <mergeCell ref="B135:B144"/>
    <mergeCell ref="D135:D144"/>
    <mergeCell ref="A145:A154"/>
    <mergeCell ref="B145:B154"/>
    <mergeCell ref="A173:A185"/>
    <mergeCell ref="B173:B185"/>
    <mergeCell ref="D173:D185"/>
    <mergeCell ref="A186:A198"/>
    <mergeCell ref="B186:B198"/>
    <mergeCell ref="D186:D198"/>
    <mergeCell ref="B164:B166"/>
    <mergeCell ref="D164:D166"/>
    <mergeCell ref="A167:A169"/>
    <mergeCell ref="B167:B169"/>
    <mergeCell ref="D167:D169"/>
    <mergeCell ref="A236:A245"/>
    <mergeCell ref="B236:B245"/>
    <mergeCell ref="D236:D245"/>
    <mergeCell ref="A246:A255"/>
    <mergeCell ref="B246:B255"/>
    <mergeCell ref="D246:D255"/>
    <mergeCell ref="A200:A210"/>
    <mergeCell ref="B200:B210"/>
    <mergeCell ref="D200:D210"/>
    <mergeCell ref="A211:A221"/>
    <mergeCell ref="B211:B221"/>
    <mergeCell ref="D211:D221"/>
    <mergeCell ref="A222:A232"/>
    <mergeCell ref="B222:B232"/>
    <mergeCell ref="D222:D232"/>
    <mergeCell ref="A275:A277"/>
    <mergeCell ref="B275:B277"/>
    <mergeCell ref="D275:D277"/>
    <mergeCell ref="A278:A280"/>
    <mergeCell ref="B278:B280"/>
    <mergeCell ref="D278:D280"/>
    <mergeCell ref="A256:A264"/>
    <mergeCell ref="B256:B264"/>
    <mergeCell ref="D256:D264"/>
    <mergeCell ref="A265:A271"/>
    <mergeCell ref="B265:B271"/>
    <mergeCell ref="D265:D271"/>
    <mergeCell ref="A272:A274"/>
    <mergeCell ref="B272:B274"/>
    <mergeCell ref="D272:D274"/>
    <mergeCell ref="A303:A321"/>
    <mergeCell ref="B303:B321"/>
    <mergeCell ref="D303:D321"/>
    <mergeCell ref="A322:A335"/>
    <mergeCell ref="B322:B335"/>
    <mergeCell ref="D322:D335"/>
    <mergeCell ref="A336:A349"/>
    <mergeCell ref="B336:B349"/>
    <mergeCell ref="A282:A288"/>
    <mergeCell ref="B282:B288"/>
    <mergeCell ref="D282:D288"/>
    <mergeCell ref="A289:A295"/>
    <mergeCell ref="B289:B295"/>
    <mergeCell ref="D289:D295"/>
    <mergeCell ref="A296:A302"/>
    <mergeCell ref="B296:B302"/>
    <mergeCell ref="D296:D302"/>
    <mergeCell ref="A384:A386"/>
    <mergeCell ref="B384:B386"/>
    <mergeCell ref="D384:D386"/>
    <mergeCell ref="A387:A389"/>
    <mergeCell ref="B387:B389"/>
    <mergeCell ref="D387:D389"/>
    <mergeCell ref="D336:D349"/>
    <mergeCell ref="A350:A356"/>
    <mergeCell ref="B350:B356"/>
    <mergeCell ref="D350:D356"/>
    <mergeCell ref="A373:A382"/>
    <mergeCell ref="B373:B382"/>
    <mergeCell ref="D373:D382"/>
    <mergeCell ref="A357:A365"/>
    <mergeCell ref="B357:B365"/>
    <mergeCell ref="D357:D365"/>
    <mergeCell ref="A366:A372"/>
    <mergeCell ref="B366:B372"/>
    <mergeCell ref="D366:D372"/>
    <mergeCell ref="A417:A423"/>
    <mergeCell ref="B417:B423"/>
    <mergeCell ref="D417:D423"/>
    <mergeCell ref="A390:A399"/>
    <mergeCell ref="B390:B399"/>
    <mergeCell ref="D390:D399"/>
    <mergeCell ref="A400:A407"/>
    <mergeCell ref="B400:B407"/>
    <mergeCell ref="D400:D407"/>
    <mergeCell ref="A408:A409"/>
    <mergeCell ref="B408:B409"/>
    <mergeCell ref="D408:D409"/>
    <mergeCell ref="A486:A506"/>
    <mergeCell ref="B486:B506"/>
    <mergeCell ref="D486:D506"/>
    <mergeCell ref="D450:D465"/>
    <mergeCell ref="A466:A474"/>
    <mergeCell ref="B466:B474"/>
    <mergeCell ref="D466:D474"/>
    <mergeCell ref="A476:A484"/>
    <mergeCell ref="B476:B484"/>
    <mergeCell ref="D476:D484"/>
    <mergeCell ref="A425:A434"/>
    <mergeCell ref="B425:B434"/>
    <mergeCell ref="D425:D434"/>
    <mergeCell ref="A435:A449"/>
    <mergeCell ref="B435:B449"/>
    <mergeCell ref="D435:D449"/>
    <mergeCell ref="A450:A465"/>
    <mergeCell ref="B450:B465"/>
    <mergeCell ref="A410:A416"/>
    <mergeCell ref="B410:B416"/>
    <mergeCell ref="D410:D416"/>
    <mergeCell ref="A1:F5"/>
  </mergeCells>
  <pageMargins left="0.70866141732283472" right="0.51181102362204722" top="0.78740157480314965" bottom="0.78740157480314965" header="0.31496062992125984" footer="0.31496062992125984"/>
  <pageSetup paperSize="8" scale="68" orientation="portrait" r:id="rId1"/>
  <ignoredErrors>
    <ignoredError sqref="F164 F16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C16"/>
  <sheetViews>
    <sheetView workbookViewId="0">
      <selection activeCell="D22" sqref="D22"/>
    </sheetView>
  </sheetViews>
  <sheetFormatPr defaultRowHeight="15"/>
  <cols>
    <col min="1" max="1" width="18" bestFit="1" customWidth="1"/>
    <col min="2" max="2" width="16.85546875" bestFit="1" customWidth="1"/>
    <col min="3" max="3" width="27.5703125" style="104" customWidth="1"/>
  </cols>
  <sheetData>
    <row r="3" spans="1:3">
      <c r="B3" s="110" t="s">
        <v>413</v>
      </c>
    </row>
    <row r="4" spans="1:3">
      <c r="A4" s="110" t="s">
        <v>410</v>
      </c>
      <c r="B4" s="109" t="s">
        <v>412</v>
      </c>
      <c r="C4" s="104" t="s">
        <v>414</v>
      </c>
    </row>
    <row r="5" spans="1:3">
      <c r="A5" s="111" t="s">
        <v>82</v>
      </c>
      <c r="B5" s="112">
        <v>80</v>
      </c>
      <c r="C5" s="104">
        <v>9017142.8300000001</v>
      </c>
    </row>
    <row r="6" spans="1:3">
      <c r="A6" s="111" t="s">
        <v>61</v>
      </c>
      <c r="B6" s="112">
        <v>75</v>
      </c>
      <c r="C6" s="104">
        <v>8514285.7100000065</v>
      </c>
    </row>
    <row r="7" spans="1:3">
      <c r="A7" s="111" t="s">
        <v>36</v>
      </c>
      <c r="B7" s="112">
        <v>142</v>
      </c>
      <c r="C7" s="104">
        <v>13217142.870000022</v>
      </c>
    </row>
    <row r="8" spans="1:3">
      <c r="A8" s="111" t="s">
        <v>44</v>
      </c>
      <c r="B8" s="112">
        <v>42</v>
      </c>
      <c r="C8" s="104">
        <v>5017744.3600000013</v>
      </c>
    </row>
    <row r="9" spans="1:3">
      <c r="A9" s="111" t="s">
        <v>148</v>
      </c>
      <c r="B9" s="112">
        <v>17</v>
      </c>
      <c r="C9" s="104">
        <v>2519999.9999999995</v>
      </c>
    </row>
    <row r="10" spans="1:3">
      <c r="A10" s="111" t="s">
        <v>58</v>
      </c>
      <c r="B10" s="112">
        <v>51</v>
      </c>
      <c r="C10" s="104">
        <v>7027969.9200000009</v>
      </c>
    </row>
    <row r="11" spans="1:3">
      <c r="A11" s="111" t="s">
        <v>55</v>
      </c>
      <c r="B11" s="112">
        <v>60</v>
      </c>
      <c r="C11" s="104">
        <v>6828571.4499999927</v>
      </c>
    </row>
    <row r="12" spans="1:3">
      <c r="A12" s="111" t="s">
        <v>118</v>
      </c>
      <c r="B12" s="112">
        <v>22</v>
      </c>
      <c r="C12" s="104">
        <v>3834285.7099999995</v>
      </c>
    </row>
    <row r="13" spans="1:3">
      <c r="A13" s="111" t="s">
        <v>330</v>
      </c>
      <c r="B13" s="112">
        <v>1</v>
      </c>
      <c r="C13" s="104">
        <v>1200000</v>
      </c>
    </row>
    <row r="14" spans="1:3">
      <c r="A14" s="111" t="s">
        <v>212</v>
      </c>
      <c r="B14" s="112">
        <v>8</v>
      </c>
      <c r="C14" s="104">
        <v>2194285.7199999997</v>
      </c>
    </row>
    <row r="15" spans="1:3">
      <c r="A15" s="111" t="s">
        <v>186</v>
      </c>
      <c r="B15" s="112">
        <v>1</v>
      </c>
      <c r="C15" s="104">
        <v>628571.43000000005</v>
      </c>
    </row>
    <row r="16" spans="1:3">
      <c r="A16" s="111" t="s">
        <v>411</v>
      </c>
      <c r="B16" s="112">
        <v>499</v>
      </c>
      <c r="C16" s="104">
        <v>59999999.999999903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RATEIO_IDESE 2024</vt:lpstr>
      <vt:lpstr>QTDE_PROJETOS</vt:lpstr>
      <vt:lpstr>'RATEIO_IDESE 2024'!Titulos_de_impressao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rosangela-pretto</dc:creator>
  <cp:lastModifiedBy>rosangela-pretto</cp:lastModifiedBy>
  <cp:lastPrinted>2026-10-09T14:35:31Z</cp:lastPrinted>
  <dcterms:created xsi:type="dcterms:W3CDTF">2026-04-16T13:08:55Z</dcterms:created>
  <dcterms:modified xsi:type="dcterms:W3CDTF">2026-10-09T14:35:54Z</dcterms:modified>
</cp:coreProperties>
</file>